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2"/>
  <workbookPr defaultThemeVersion="124226"/>
  <mc:AlternateContent xmlns:mc="http://schemas.openxmlformats.org/markup-compatibility/2006">
    <mc:Choice Requires="x15">
      <x15ac:absPath xmlns:x15ac="http://schemas.microsoft.com/office/spreadsheetml/2010/11/ac" url="D:\Рабочая\временная\"/>
    </mc:Choice>
  </mc:AlternateContent>
  <xr:revisionPtr revIDLastSave="0" documentId="8_{90114D03-74F0-4DAF-AB28-F054356D9A8D}" xr6:coauthVersionLast="36" xr6:coauthVersionMax="36" xr10:uidLastSave="{00000000-0000-0000-0000-000000000000}"/>
  <bookViews>
    <workbookView xWindow="0" yWindow="0" windowWidth="19200" windowHeight="12180"/>
  </bookViews>
  <sheets>
    <sheet name="дод.7" sheetId="8" r:id="rId1"/>
  </sheets>
  <definedNames>
    <definedName name="_xlnm.Print_Titles" localSheetId="0">дод.7!$6:$8</definedName>
    <definedName name="_xlnm.Print_Area" localSheetId="0">дод.7!$B$1:$K$276</definedName>
  </definedNames>
  <calcPr calcId="191029" fullCalcOnLoad="1"/>
</workbook>
</file>

<file path=xl/calcChain.xml><?xml version="1.0" encoding="utf-8"?>
<calcChain xmlns="http://schemas.openxmlformats.org/spreadsheetml/2006/main">
  <c r="J220" i="8" l="1"/>
  <c r="J216" i="8"/>
  <c r="H216" i="8" s="1"/>
  <c r="I140" i="8"/>
  <c r="I183" i="8"/>
  <c r="I213" i="8"/>
  <c r="H213" i="8"/>
  <c r="K213" i="8"/>
  <c r="K211" i="8"/>
  <c r="J211" i="8"/>
  <c r="I99" i="8"/>
  <c r="H99" i="8" s="1"/>
  <c r="I100" i="8"/>
  <c r="H100" i="8" s="1"/>
  <c r="I119" i="8"/>
  <c r="I101" i="8"/>
  <c r="H101" i="8" s="1"/>
  <c r="I46" i="8"/>
  <c r="H46" i="8" s="1"/>
  <c r="I254" i="8"/>
  <c r="H254" i="8"/>
  <c r="I252" i="8"/>
  <c r="H252" i="8"/>
  <c r="I261" i="8"/>
  <c r="I258" i="8"/>
  <c r="H258" i="8" s="1"/>
  <c r="I145" i="8"/>
  <c r="H145" i="8"/>
  <c r="I144" i="8"/>
  <c r="I143" i="8"/>
  <c r="H143" i="8" s="1"/>
  <c r="H140" i="8"/>
  <c r="H104" i="8"/>
  <c r="H103" i="8"/>
  <c r="J102" i="8"/>
  <c r="J92" i="8"/>
  <c r="K102" i="8"/>
  <c r="K92" i="8"/>
  <c r="I102" i="8"/>
  <c r="J68" i="8"/>
  <c r="K68" i="8"/>
  <c r="I68" i="8"/>
  <c r="H68" i="8" s="1"/>
  <c r="H69" i="8"/>
  <c r="H70" i="8"/>
  <c r="H71" i="8"/>
  <c r="H72" i="8"/>
  <c r="H73" i="8"/>
  <c r="H74" i="8"/>
  <c r="I98" i="8"/>
  <c r="H98" i="8" s="1"/>
  <c r="I59" i="8"/>
  <c r="H64" i="8"/>
  <c r="I47" i="8"/>
  <c r="H47" i="8"/>
  <c r="K146" i="8"/>
  <c r="K139" i="8"/>
  <c r="K155" i="8" s="1"/>
  <c r="J46" i="8"/>
  <c r="K46" i="8"/>
  <c r="K45" i="8" s="1"/>
  <c r="K115" i="8" s="1"/>
  <c r="J166" i="8"/>
  <c r="J194" i="8"/>
  <c r="K194" i="8"/>
  <c r="I186" i="8"/>
  <c r="J241" i="8"/>
  <c r="I241" i="8"/>
  <c r="H241" i="8"/>
  <c r="H245" i="8"/>
  <c r="K245" i="8"/>
  <c r="J246" i="8"/>
  <c r="I206" i="8"/>
  <c r="H206" i="8" s="1"/>
  <c r="I205" i="8"/>
  <c r="I204" i="8" s="1"/>
  <c r="H204" i="8" s="1"/>
  <c r="H164" i="8"/>
  <c r="J180" i="8"/>
  <c r="J181" i="8"/>
  <c r="H181" i="8" s="1"/>
  <c r="K180" i="8"/>
  <c r="I216" i="8"/>
  <c r="H221" i="8"/>
  <c r="J188" i="8"/>
  <c r="K188" i="8"/>
  <c r="J187" i="8"/>
  <c r="K187" i="8"/>
  <c r="K186" i="8" s="1"/>
  <c r="J186" i="8"/>
  <c r="I167" i="8"/>
  <c r="I166" i="8"/>
  <c r="I161" i="8" s="1"/>
  <c r="H168" i="8"/>
  <c r="K168" i="8"/>
  <c r="K166" i="8" s="1"/>
  <c r="H67" i="8"/>
  <c r="I55" i="8"/>
  <c r="H55" i="8"/>
  <c r="H56" i="8"/>
  <c r="H57" i="8"/>
  <c r="H51" i="8"/>
  <c r="I52" i="8"/>
  <c r="I50" i="8" s="1"/>
  <c r="H219" i="8"/>
  <c r="K219" i="8"/>
  <c r="H243" i="8"/>
  <c r="I14" i="8"/>
  <c r="I24" i="8"/>
  <c r="H24" i="8" s="1"/>
  <c r="K244" i="8"/>
  <c r="K241" i="8"/>
  <c r="K249" i="8" s="1"/>
  <c r="K198" i="8"/>
  <c r="J198" i="8"/>
  <c r="H198" i="8"/>
  <c r="H182" i="8"/>
  <c r="H183" i="8"/>
  <c r="I76" i="8"/>
  <c r="J76" i="8"/>
  <c r="H76" i="8" s="1"/>
  <c r="J79" i="8"/>
  <c r="K79" i="8"/>
  <c r="I79" i="8"/>
  <c r="K27" i="8"/>
  <c r="J27" i="8"/>
  <c r="J42" i="8" s="1"/>
  <c r="H42" i="8" s="1"/>
  <c r="H15" i="8"/>
  <c r="J14" i="8"/>
  <c r="K14" i="8"/>
  <c r="J50" i="8"/>
  <c r="H152" i="8"/>
  <c r="H151" i="8"/>
  <c r="H149" i="8"/>
  <c r="H147" i="8" s="1"/>
  <c r="H148" i="8"/>
  <c r="H137" i="8"/>
  <c r="H88" i="8"/>
  <c r="H65" i="8"/>
  <c r="H66" i="8"/>
  <c r="H34" i="8"/>
  <c r="H11" i="8"/>
  <c r="I224" i="8"/>
  <c r="H224" i="8" s="1"/>
  <c r="H172" i="8"/>
  <c r="H178" i="8"/>
  <c r="H85" i="8"/>
  <c r="H142" i="8"/>
  <c r="K105" i="8"/>
  <c r="I272" i="8"/>
  <c r="J139" i="8"/>
  <c r="H31" i="8"/>
  <c r="H237" i="8"/>
  <c r="K204" i="8"/>
  <c r="H61" i="8"/>
  <c r="H62" i="8"/>
  <c r="H63" i="8"/>
  <c r="H75" i="8"/>
  <c r="H227" i="8"/>
  <c r="K131" i="8"/>
  <c r="J131" i="8"/>
  <c r="H260" i="8"/>
  <c r="K29" i="8"/>
  <c r="H214" i="8"/>
  <c r="K235" i="8"/>
  <c r="J235" i="8"/>
  <c r="J197" i="8"/>
  <c r="H197" i="8" s="1"/>
  <c r="J224" i="8"/>
  <c r="H90" i="8"/>
  <c r="H111" i="8"/>
  <c r="H134" i="8"/>
  <c r="H132" i="8"/>
  <c r="H30" i="8"/>
  <c r="H81" i="8"/>
  <c r="J258" i="8"/>
  <c r="H60" i="8"/>
  <c r="H58" i="8"/>
  <c r="I229" i="8"/>
  <c r="H259" i="8"/>
  <c r="I124" i="8"/>
  <c r="H119" i="8"/>
  <c r="H35" i="8"/>
  <c r="H36" i="8"/>
  <c r="J118" i="8"/>
  <c r="K118" i="8"/>
  <c r="I118" i="8"/>
  <c r="H121" i="8"/>
  <c r="H253" i="8"/>
  <c r="J122" i="8"/>
  <c r="K122" i="8"/>
  <c r="I122" i="8"/>
  <c r="H122" i="8" s="1"/>
  <c r="H127" i="8" s="1"/>
  <c r="H123" i="8"/>
  <c r="H33" i="8"/>
  <c r="H37" i="8"/>
  <c r="H38" i="8"/>
  <c r="H39" i="8"/>
  <c r="H40" i="8"/>
  <c r="H41" i="8"/>
  <c r="J32" i="8"/>
  <c r="K32" i="8"/>
  <c r="J147" i="8"/>
  <c r="K147" i="8"/>
  <c r="H153" i="8"/>
  <c r="H154" i="8"/>
  <c r="H150" i="8"/>
  <c r="H271" i="8"/>
  <c r="J124" i="8"/>
  <c r="K124" i="8"/>
  <c r="H125" i="8"/>
  <c r="H248" i="8"/>
  <c r="H247" i="8" s="1"/>
  <c r="I247" i="8"/>
  <c r="J247" i="8"/>
  <c r="K247" i="8"/>
  <c r="H230" i="8"/>
  <c r="H231" i="8"/>
  <c r="H232" i="8"/>
  <c r="H233" i="8"/>
  <c r="H234" i="8"/>
  <c r="J229" i="8"/>
  <c r="H229" i="8" s="1"/>
  <c r="K229" i="8"/>
  <c r="J105" i="8"/>
  <c r="H106" i="8"/>
  <c r="H109" i="8"/>
  <c r="H110" i="8"/>
  <c r="K258" i="8"/>
  <c r="H262" i="8"/>
  <c r="H138" i="8"/>
  <c r="H82" i="8"/>
  <c r="H108" i="8"/>
  <c r="H225" i="8"/>
  <c r="J217" i="8"/>
  <c r="H217" i="8"/>
  <c r="J218" i="8"/>
  <c r="K218" i="8"/>
  <c r="H218" i="8"/>
  <c r="J196" i="8"/>
  <c r="K196" i="8" s="1"/>
  <c r="J193" i="8"/>
  <c r="H193" i="8" s="1"/>
  <c r="H189" i="8"/>
  <c r="H48" i="8"/>
  <c r="H112" i="8"/>
  <c r="H113" i="8"/>
  <c r="H130" i="8"/>
  <c r="H146" i="8"/>
  <c r="H244" i="8"/>
  <c r="H23" i="8"/>
  <c r="H194" i="8"/>
  <c r="H195" i="8"/>
  <c r="J83" i="8"/>
  <c r="K83" i="8"/>
  <c r="H84" i="8"/>
  <c r="H13" i="8"/>
  <c r="H16" i="8"/>
  <c r="H22" i="8"/>
  <c r="K22" i="8"/>
  <c r="H242" i="8"/>
  <c r="H135" i="8"/>
  <c r="H185" i="8"/>
  <c r="K269" i="8"/>
  <c r="K272" i="8" s="1"/>
  <c r="J269" i="8"/>
  <c r="J272" i="8" s="1"/>
  <c r="H256" i="8"/>
  <c r="H126" i="8"/>
  <c r="H120" i="8"/>
  <c r="H78" i="8"/>
  <c r="H192" i="8"/>
  <c r="H165" i="8"/>
  <c r="H163" i="8"/>
  <c r="J162" i="8"/>
  <c r="H162" i="8"/>
  <c r="H170" i="8"/>
  <c r="H171" i="8"/>
  <c r="K242" i="8"/>
  <c r="H184" i="8"/>
  <c r="H199" i="8"/>
  <c r="K252" i="8"/>
  <c r="K266" i="8" s="1"/>
  <c r="H255" i="8"/>
  <c r="H257" i="8"/>
  <c r="H144" i="8"/>
  <c r="H156" i="8"/>
  <c r="H157" i="8"/>
  <c r="H158" i="8"/>
  <c r="K76" i="8"/>
  <c r="H93" i="8"/>
  <c r="H94" i="8"/>
  <c r="H95" i="8"/>
  <c r="H96" i="8"/>
  <c r="H97" i="8"/>
  <c r="J59" i="8"/>
  <c r="H59" i="8" s="1"/>
  <c r="K59" i="8"/>
  <c r="J17" i="8"/>
  <c r="H17" i="8"/>
  <c r="K17" i="8"/>
  <c r="H91" i="8"/>
  <c r="H89" i="8"/>
  <c r="H87" i="8"/>
  <c r="H86" i="8"/>
  <c r="H77" i="8"/>
  <c r="H54" i="8"/>
  <c r="H53" i="8"/>
  <c r="H49" i="8"/>
  <c r="H19" i="8"/>
  <c r="H18" i="8"/>
  <c r="J12" i="8"/>
  <c r="H12" i="8" s="1"/>
  <c r="K12" i="8"/>
  <c r="K24" i="8" s="1"/>
  <c r="H203" i="8"/>
  <c r="H202" i="8"/>
  <c r="H190" i="8"/>
  <c r="J208" i="8"/>
  <c r="H208" i="8"/>
  <c r="I29" i="8"/>
  <c r="H209" i="8"/>
  <c r="H133" i="8"/>
  <c r="I131" i="8"/>
  <c r="H131" i="8"/>
  <c r="I235" i="8"/>
  <c r="H235" i="8" s="1"/>
  <c r="H236" i="8"/>
  <c r="H191" i="8"/>
  <c r="H80" i="8"/>
  <c r="J252" i="8"/>
  <c r="J29" i="8"/>
  <c r="H29" i="8" s="1"/>
  <c r="H263" i="8"/>
  <c r="H107" i="8"/>
  <c r="H105" i="8" s="1"/>
  <c r="H270" i="8"/>
  <c r="I105" i="8"/>
  <c r="H141" i="8"/>
  <c r="H226" i="8"/>
  <c r="I83" i="8"/>
  <c r="H83" i="8"/>
  <c r="I32" i="8"/>
  <c r="H32" i="8"/>
  <c r="I147" i="8"/>
  <c r="K208" i="8"/>
  <c r="H124" i="8"/>
  <c r="H228" i="8"/>
  <c r="K224" i="8"/>
  <c r="J204" i="8"/>
  <c r="H180" i="8"/>
  <c r="H246" i="8"/>
  <c r="H205" i="8"/>
  <c r="H220" i="8"/>
  <c r="H188" i="8"/>
  <c r="H14" i="8"/>
  <c r="K127" i="8"/>
  <c r="H186" i="8"/>
  <c r="J127" i="8"/>
  <c r="K42" i="8"/>
  <c r="J249" i="8"/>
  <c r="H187" i="8"/>
  <c r="K197" i="8"/>
  <c r="H118" i="8"/>
  <c r="J266" i="8"/>
  <c r="J155" i="8"/>
  <c r="H79" i="8"/>
  <c r="I249" i="8"/>
  <c r="H249" i="8" s="1"/>
  <c r="I127" i="8"/>
  <c r="H102" i="8"/>
  <c r="K193" i="8"/>
  <c r="H27" i="8"/>
  <c r="K220" i="8"/>
  <c r="K216" i="8" s="1"/>
  <c r="I139" i="8"/>
  <c r="H139" i="8" s="1"/>
  <c r="J24" i="8"/>
  <c r="H196" i="8"/>
  <c r="I42" i="8"/>
  <c r="H167" i="8"/>
  <c r="H269" i="8"/>
  <c r="H272" i="8" s="1"/>
  <c r="H261" i="8"/>
  <c r="I92" i="8"/>
  <c r="H92" i="8" s="1"/>
  <c r="I211" i="8"/>
  <c r="H211" i="8"/>
  <c r="I238" i="8" l="1"/>
  <c r="H50" i="8"/>
  <c r="I45" i="8"/>
  <c r="J179" i="8"/>
  <c r="I266" i="8"/>
  <c r="I155" i="8"/>
  <c r="H155" i="8" s="1"/>
  <c r="H52" i="8"/>
  <c r="J45" i="8"/>
  <c r="J115" i="8" s="1"/>
  <c r="H166" i="8"/>
  <c r="K181" i="8"/>
  <c r="K179" i="8" l="1"/>
  <c r="K161" i="8" s="1"/>
  <c r="K238" i="8" s="1"/>
  <c r="K273" i="8" s="1"/>
  <c r="H179" i="8"/>
  <c r="J161" i="8"/>
  <c r="H266" i="8"/>
  <c r="H45" i="8"/>
  <c r="I115" i="8"/>
  <c r="H115" i="8" s="1"/>
  <c r="I273" i="8" l="1"/>
  <c r="J238" i="8"/>
  <c r="H161" i="8"/>
  <c r="J273" i="8" l="1"/>
  <c r="H238" i="8"/>
  <c r="H273" i="8"/>
</calcChain>
</file>

<file path=xl/sharedStrings.xml><?xml version="1.0" encoding="utf-8"?>
<sst xmlns="http://schemas.openxmlformats.org/spreadsheetml/2006/main" count="742" uniqueCount="421">
  <si>
    <t>Загальний фонд</t>
  </si>
  <si>
    <t>Спеціальний фонд</t>
  </si>
  <si>
    <t>Х</t>
  </si>
  <si>
    <t>у тому числі бюджет розвитку</t>
  </si>
  <si>
    <t>Усього</t>
  </si>
  <si>
    <t>усього</t>
  </si>
  <si>
    <t>УСЬОГО</t>
  </si>
  <si>
    <t>7370</t>
  </si>
  <si>
    <t>0490</t>
  </si>
  <si>
    <t>Реалізація інших заходів щодо соціально-економічного розвитку територій</t>
  </si>
  <si>
    <t>Разом</t>
  </si>
  <si>
    <t>1216030</t>
  </si>
  <si>
    <t>6030</t>
  </si>
  <si>
    <t>0620</t>
  </si>
  <si>
    <t>Організація благоустрою населених пунктів</t>
  </si>
  <si>
    <t>Видалення сухостойних аварійних дерев та обрізка гілок на території міста</t>
  </si>
  <si>
    <t>Інші заходи, пов'язані з економічною діяльністю</t>
  </si>
  <si>
    <t>1216015</t>
  </si>
  <si>
    <t>6015</t>
  </si>
  <si>
    <t>Забезпечення надійної та безперебійної експлуатації ліфтів</t>
  </si>
  <si>
    <t>1217370</t>
  </si>
  <si>
    <t>0443</t>
  </si>
  <si>
    <t>1216040</t>
  </si>
  <si>
    <t>6040</t>
  </si>
  <si>
    <t>Заходи, пов’язані з поліпшенням питної води</t>
  </si>
  <si>
    <t>Реконструкція будівлі "Центру надання адміністративних послуг" за адресою вул.Дружби Народів, 35-В  в м.Южноукраїнськ Миколаївської області</t>
  </si>
  <si>
    <t>1216090</t>
  </si>
  <si>
    <t>6090</t>
  </si>
  <si>
    <t>0640</t>
  </si>
  <si>
    <t>Інша діяльність у сфері житлово-комунального господарства</t>
  </si>
  <si>
    <t>рішення Южноукраїнської міської ради №473 від 22.12.2016</t>
  </si>
  <si>
    <t>8340</t>
  </si>
  <si>
    <t>0540</t>
  </si>
  <si>
    <t>Природоохоронні заходи за рахунок цільових фондів</t>
  </si>
  <si>
    <t>1216011</t>
  </si>
  <si>
    <t>6011</t>
  </si>
  <si>
    <t>Експлуатація та технічне обслуговування житлового фонду</t>
  </si>
  <si>
    <t>0200000</t>
  </si>
  <si>
    <t>0210000</t>
  </si>
  <si>
    <t>0210180</t>
  </si>
  <si>
    <t>0180</t>
  </si>
  <si>
    <t>0133</t>
  </si>
  <si>
    <t>Інша діяльність у сфері державного управління</t>
  </si>
  <si>
    <t>грн.</t>
  </si>
  <si>
    <t>0217680</t>
  </si>
  <si>
    <t>7680</t>
  </si>
  <si>
    <t>Членські внески до асоціацій органів місцевого самоврядування</t>
  </si>
  <si>
    <t>0218220</t>
  </si>
  <si>
    <t>8220</t>
  </si>
  <si>
    <t>0380</t>
  </si>
  <si>
    <t>Заходи та роботи з мобілізаційної підготовки місцевого значення</t>
  </si>
  <si>
    <t>0600000</t>
  </si>
  <si>
    <t>0610000</t>
  </si>
  <si>
    <t>0800000</t>
  </si>
  <si>
    <t>0810000</t>
  </si>
  <si>
    <t>0812141</t>
  </si>
  <si>
    <t>2141</t>
  </si>
  <si>
    <t>0763</t>
  </si>
  <si>
    <t>Програми і централізовані заходи з імунопрофілактики</t>
  </si>
  <si>
    <t>0812142</t>
  </si>
  <si>
    <t>2142</t>
  </si>
  <si>
    <t xml:space="preserve">Програми і централізовані заходи боротьби з туберкульозом </t>
  </si>
  <si>
    <t>0812143</t>
  </si>
  <si>
    <t>2143</t>
  </si>
  <si>
    <t>Програми і централізовані заходи профілактики ВІЛ-інфекції/СНІДу</t>
  </si>
  <si>
    <t>0812145</t>
  </si>
  <si>
    <t>2145</t>
  </si>
  <si>
    <t xml:space="preserve">Централізовані заходи з лікування онкологічних хворих </t>
  </si>
  <si>
    <t>0812152</t>
  </si>
  <si>
    <t>2152</t>
  </si>
  <si>
    <t>Інші програми та заходи у сфері охорони здоров’я</t>
  </si>
  <si>
    <t xml:space="preserve">в частині оплати за навчання випускників закладів освіти міста на лікарів сімейної медицини.          </t>
  </si>
  <si>
    <t>в частині відшкодування вартості лікарських, наркотичних засобів для полегшення болю паліативних пацієнтів у термінальній стадії прогресування захворювання</t>
  </si>
  <si>
    <t>0812111</t>
  </si>
  <si>
    <t>2111</t>
  </si>
  <si>
    <t>0726</t>
  </si>
  <si>
    <t>0813210</t>
  </si>
  <si>
    <t>3210</t>
  </si>
  <si>
    <t>1050</t>
  </si>
  <si>
    <t xml:space="preserve">Організація та проведення громадських робіт </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</si>
  <si>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</si>
  <si>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</si>
  <si>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</si>
  <si>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</si>
  <si>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0813190</t>
  </si>
  <si>
    <t>3190</t>
  </si>
  <si>
    <t>Соціальний захист ветеранів війни та праці</t>
  </si>
  <si>
    <t>0813191</t>
  </si>
  <si>
    <t>3191</t>
  </si>
  <si>
    <t>1030</t>
  </si>
  <si>
    <t>Інші видатки на соціальний захист ветеранів війни та праці</t>
  </si>
  <si>
    <t>0813192</t>
  </si>
  <si>
    <t>3192</t>
  </si>
  <si>
    <t>0819770</t>
  </si>
  <si>
    <t>9770</t>
  </si>
  <si>
    <t>Інші субвенції з місцевого бюджету</t>
  </si>
  <si>
    <t>Міська комплексна  програма "Турбота" на 2018-2022 роки</t>
  </si>
  <si>
    <t>0813031</t>
  </si>
  <si>
    <t>3031</t>
  </si>
  <si>
    <t>Надання інших пільг окремим категоріям громадян відповідно до законодавства</t>
  </si>
  <si>
    <t>0813032</t>
  </si>
  <si>
    <t>3032</t>
  </si>
  <si>
    <t>1070</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</si>
  <si>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</si>
  <si>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</si>
  <si>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</si>
  <si>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</si>
  <si>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</si>
  <si>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</si>
  <si>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</si>
  <si>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</si>
  <si>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</si>
  <si>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</si>
  <si>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</si>
  <si>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0813242</t>
  </si>
  <si>
    <t>3242</t>
  </si>
  <si>
    <t>1090</t>
  </si>
  <si>
    <t>Інші заходи у сфері соціального захисту і соціального забезпечення</t>
  </si>
  <si>
    <t>1014082</t>
  </si>
  <si>
    <t>4082</t>
  </si>
  <si>
    <t>0829</t>
  </si>
  <si>
    <t>Інші заходи в галузі культури і мистецтва</t>
  </si>
  <si>
    <t>1013133</t>
  </si>
  <si>
    <t>3133</t>
  </si>
  <si>
    <t>1040</t>
  </si>
  <si>
    <t>Інші заходи та заклади молодіжної політики</t>
  </si>
  <si>
    <t>1015011</t>
  </si>
  <si>
    <t>5011</t>
  </si>
  <si>
    <t>0810</t>
  </si>
  <si>
    <t>1015012</t>
  </si>
  <si>
    <t>5012</t>
  </si>
  <si>
    <t>Проведення навчально - тренувальних зборів і змагань з неолімпійських видів спорту</t>
  </si>
  <si>
    <t>1015061</t>
  </si>
  <si>
    <t>5061</t>
  </si>
  <si>
    <t>0470</t>
  </si>
  <si>
    <t>Реалізація програм і заходів в галузі туризму та курортів</t>
  </si>
  <si>
    <t>2918230</t>
  </si>
  <si>
    <t>8230</t>
  </si>
  <si>
    <t>Інші заходи громадського порядку та безпеки</t>
  </si>
  <si>
    <t>2918110</t>
  </si>
  <si>
    <t>8110</t>
  </si>
  <si>
    <t>0320</t>
  </si>
  <si>
    <t>Заходи запобігання та ліквідації надзвичайних ситуацій та наслідків стихійного лиха</t>
  </si>
  <si>
    <t>рішення Южноукраїнської міської ради №929 від 20.12.2017</t>
  </si>
  <si>
    <t>рішення Южноукраїнської міської ради №771 від 13.07.2017</t>
  </si>
  <si>
    <t>рішення Южноукраїнської міської ради №1066 від 22.03.2018</t>
  </si>
  <si>
    <t>рішення Южноукраїнської міської ради №926 від 20.12.2017</t>
  </si>
  <si>
    <t>рішення Южноукраїнської міської ради №490 від 19.01.2017</t>
  </si>
  <si>
    <t xml:space="preserve">Код Функціональної класифікації видатків та кредитування бюджету </t>
  </si>
  <si>
    <t>рішення Южноукраїнської міської ради №927 від 14.12.2017</t>
  </si>
  <si>
    <t xml:space="preserve">рішення Южноукраїнської міської ради №24 від 24.12.2015 </t>
  </si>
  <si>
    <t>0610</t>
  </si>
  <si>
    <t>1217310</t>
  </si>
  <si>
    <t>Будівництво об'єктів житлово-комунального господарства</t>
  </si>
  <si>
    <t>7310</t>
  </si>
  <si>
    <t>1217461</t>
  </si>
  <si>
    <t>7461</t>
  </si>
  <si>
    <t>Утримання та розвиток автомобільних  доріг та  дорожньої інфраструктури за рахунок коштів місцевого бюджету</t>
  </si>
  <si>
    <t>0456</t>
  </si>
  <si>
    <t>0910</t>
  </si>
  <si>
    <t>0921</t>
  </si>
  <si>
    <t>0731</t>
  </si>
  <si>
    <t xml:space="preserve">Улаштування поручнів біля та в під’їздах житлових будинків </t>
  </si>
  <si>
    <t>Будівництво освітніх установ та закладів</t>
  </si>
  <si>
    <t>0812144</t>
  </si>
  <si>
    <t>2144</t>
  </si>
  <si>
    <t>Централізовані заходи з лікування хворих на цукровий та нецукровий діабет</t>
  </si>
  <si>
    <t>0900000</t>
  </si>
  <si>
    <t>0910000</t>
  </si>
  <si>
    <t>3710000</t>
  </si>
  <si>
    <t>Міська програма  "Фонд міської ради на виконання депутатських повноважень" на 2018-2020 роки</t>
  </si>
  <si>
    <t>рішення Южноукраїнської міської ради №919 від 20.12.2017</t>
  </si>
  <si>
    <t>3717370</t>
  </si>
  <si>
    <t xml:space="preserve">рішення Южноукраїнської міської ради №963 від 25.01.2018 </t>
  </si>
  <si>
    <t>із них:</t>
  </si>
  <si>
    <t>0813121</t>
  </si>
  <si>
    <t>3121</t>
  </si>
  <si>
    <t xml:space="preserve">на виконання рішення Господарського суду Миколаївської області (Наказ Господарського суду від 18.06.2012 року по справі №5016/3702/2011(17/177) - в частині оплати боргових зобов'язань відповідно до Мирових угод; та за спожиту електричну енергію   - одержувач бюджетних коштів - комунальне підприємство - "Теплопостачання та водо-каналізаційне господарство" </t>
  </si>
  <si>
    <t>виготовлення правовстановлюючих документів на земельні ділянки комунальним підприємствам "Житлово-експлуатаційне об"єднання" , комунального підприємства "Служба комунального господарства" - 50,0 тис.грн. та розробка технічної документації з нормативної грошової оцінки землі - 300,0 тис.грн.</t>
  </si>
  <si>
    <t>Міська програма інформаційної підтримки розвитку міста та діяльності органів місцевого самоврядування на 2019-2022 роки</t>
  </si>
  <si>
    <t>зарезервовані кошти на цільову фінансову допомогу КП ТВКГ з подолання тарифно фінансових втрат</t>
  </si>
  <si>
    <t>Міська програма зайнятості  населення міста Южноукраїнська на 2018 -2020 рр.</t>
  </si>
  <si>
    <r>
      <t xml:space="preserve"> поточний ремонт гуртожитків для подальшого заселення , в тому числі:</t>
    </r>
    <r>
      <rPr>
        <sz val="12"/>
        <color indexed="10"/>
        <rFont val="Times New Roman"/>
        <family val="1"/>
        <charset val="204"/>
      </rPr>
      <t xml:space="preserve"> </t>
    </r>
    <r>
      <rPr>
        <sz val="12"/>
        <rFont val="Times New Roman"/>
        <family val="1"/>
        <charset val="204"/>
      </rPr>
      <t>(№1 по  вул.Дружби Народів,8; №3 по вул.Миру,9;  №4 по вул.Миру,11)</t>
    </r>
    <r>
      <rPr>
        <sz val="12"/>
        <color indexed="10"/>
        <rFont val="Times New Roman"/>
        <family val="1"/>
        <charset val="204"/>
      </rPr>
      <t xml:space="preserve">  - </t>
    </r>
    <r>
      <rPr>
        <sz val="12"/>
        <rFont val="Times New Roman"/>
        <family val="1"/>
        <charset val="204"/>
      </rPr>
      <t xml:space="preserve"> одержувач комунальне підприємство "Житлово-експлуатаційне об"єднання" </t>
    </r>
  </si>
  <si>
    <t xml:space="preserve">Забезпечення діяльності місцевих центрів фізичного здоро'я населення "Спорт для всіх" та проведення фізкультурно - масових заходів серед населення регіону </t>
  </si>
  <si>
    <t>2817130</t>
  </si>
  <si>
    <t>7130</t>
  </si>
  <si>
    <t>0421</t>
  </si>
  <si>
    <t>Здійснення  заходів із землеустрою</t>
  </si>
  <si>
    <t>0913112</t>
  </si>
  <si>
    <t>3112</t>
  </si>
  <si>
    <t xml:space="preserve">Заходи державної політики з питань дітей та їх соціального захисту </t>
  </si>
  <si>
    <t>Будівництво інших об'єктів комунальної власності</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</si>
  <si>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</si>
  <si>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</si>
  <si>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</si>
  <si>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Забезпечення діяльності водопровідно-каналізаційного господарства</t>
  </si>
  <si>
    <t>1217361</t>
  </si>
  <si>
    <t>7361</t>
  </si>
  <si>
    <t>Співфінансування інвестиційних проектів, що реалізуються за рахунок коштів державного фонду регіонального розвитку</t>
  </si>
  <si>
    <t xml:space="preserve">одержувач бюджетних коштів - комунальне підприємство "Житлово-експлуатаційне об"єднання" </t>
  </si>
  <si>
    <r>
      <rPr>
        <b/>
        <sz val="12"/>
        <rFont val="Times New Roman"/>
        <family val="1"/>
        <charset val="204"/>
      </rPr>
      <t>Програма підтримки об'єднань співвласників багатоквартирних будинків на 2019-2023 роки ,</t>
    </r>
    <r>
      <rPr>
        <sz val="12"/>
        <rFont val="Times New Roman"/>
        <family val="1"/>
        <charset val="204"/>
      </rPr>
      <t xml:space="preserve"> у тому числі:</t>
    </r>
  </si>
  <si>
    <t>0990</t>
  </si>
  <si>
    <t>0913111</t>
  </si>
  <si>
    <t>3111</t>
  </si>
  <si>
    <t>Утримання закладів, що надають соціальні послуги дітям, які опинилися у складних життєвих обставинах, підтримка функціонування дитячих будинків сімейного типу та прийомних сімей</t>
  </si>
  <si>
    <t>компенсація на харчування донорів та одноразової виплати до Дня донора</t>
  </si>
  <si>
    <t>безкоштовне  забезпечення лікарськими засобами  хворих, які перенесли гострий інфаркт міокарду (перші шість місяців) та які мають протезування клапанів серця</t>
  </si>
  <si>
    <t>матеріальна допомога на лікарські засоби при проведенні гемодвалізу</t>
  </si>
  <si>
    <t>Програма Залучення інвестицій та поліпшення інвестиційного клімату міста Южноукраїнська на 2019-2021 роки</t>
  </si>
  <si>
    <t>0217610</t>
  </si>
  <si>
    <t>7610</t>
  </si>
  <si>
    <t>0411</t>
  </si>
  <si>
    <t>Сприяння розвитку малого та середнього підприємництва</t>
  </si>
  <si>
    <t>РОЗПОДІЛ</t>
  </si>
  <si>
    <t xml:space="preserve">код бюджету </t>
  </si>
  <si>
    <t>ВИКОНАВЧИЙ КОМІТЕТ ЮЖНОУКРАЇНСЬКОЇ МІСЬКОЇ РАДИ</t>
  </si>
  <si>
    <t>рішення Южноукраїнської міської ради №1350 від 05.03.2019</t>
  </si>
  <si>
    <t>УПРАВЛІННЯ ОСВІТИ ЮЖНОУКРАЇНСЬКОЇ МІСЬКОЇ РАДИ</t>
  </si>
  <si>
    <t xml:space="preserve">ДЕПАРТАМЕНТ СОЦІАЛЬНИХ ПИТАНЬ ТА ОХОРОНИ ЗДОРОВ'Я ЮЖНОУКРАЇНСЬКОЇ МІСЬКОЇ РАДИ </t>
  </si>
  <si>
    <t>СЛУЖБА У СПРАВАХ ДІТЕЙ ЮЖНОУКРАЇНСЬКОЇ МІСЬКОЇ РАДИ</t>
  </si>
  <si>
    <t>УПРАВЛІННЯ МОЛОДІ, СПОРТУ ТА КУЛЬТУРИ ЮЖНОУКРАЇНСЬКОЇ МІСЬКОЇ РАДИ</t>
  </si>
  <si>
    <t>рішення Южноукраїнської міської ради №1349 від 05.03.2019</t>
  </si>
  <si>
    <t xml:space="preserve">Проведення навчально - тренувальних зборів і змагань з олімпійських видів спорту </t>
  </si>
  <si>
    <t>ДЕПАРТАМЕНТ ІНФРАСТРУКТУРИ МІСЬКОГО ГОСПОДАРСТВА ЮЖНОУКРАЇНСЬКОЇ МІСЬКОЇ РАДИ</t>
  </si>
  <si>
    <t>УПРАВЛІННЯ ЕКОЛОГІЇ, ОХОРОНИ НАВКОЛИШНЬОГО СЕРЕДОВИЩА ТА ЗЕМЕЛЬНИХ ВІДНОСИН ЮЖНОУКРАЇНСЬКОЇ МІСЬКОЇ РАДИ</t>
  </si>
  <si>
    <t>УПРАВЛІННЯ З ПИТАНЬ НАДЗВИЧАЙНИХ СИТУАЦІЙ ТА ВЗАЄМОДІЇ З ПРАВООХОРОННИМИ ОРГАНАМИ ЮЖНОУКРАЇНСЬКОЇ МІСЬКОЇ РАДИ</t>
  </si>
  <si>
    <t>ФІНАНСОВЕ УПРАВЛІННЯ ЮЖНОУКРАЇНСЬКОЇ МІСЬКОЇ РАДИ</t>
  </si>
  <si>
    <t>рішення Южноукраїнської міської ради №1351 від 05.03.2019</t>
  </si>
  <si>
    <t xml:space="preserve">Програма управління  майном комунальної форми власності  міста Южноукраїнська на 2020-2024 роки </t>
  </si>
  <si>
    <t>рішення Южноукраїнської міської ради №1753   від  19.12.2019</t>
  </si>
  <si>
    <t>рішення Южноукраїнської міської ради №1742 від 19.12.2019</t>
  </si>
  <si>
    <t xml:space="preserve">Міська програма "Наше місто" на 2020-2024 роки </t>
  </si>
  <si>
    <t>Надання загальної середньої освіти закладами загальної середньої освіти (у тому числі з дошкільними підрозділами (відділеннями, групами))</t>
  </si>
  <si>
    <t>рішення Южноукраїнської міської ради № 1524 від 21.05.2019</t>
  </si>
  <si>
    <t>одержувач коштів - некомерційне комунальне підприємство "Южноукраїнський центр надання первинної медико - санітарної допомоги</t>
  </si>
  <si>
    <t>в т.ч. одержувач коштів - некомерційне комунальне підприємство "Южноукраїнський центр надання первинної медико - санітарної допомоги</t>
  </si>
  <si>
    <t xml:space="preserve">одержувач бюджетних коштів "Южноукраїнська міська організація воїнів та учасників АТО" </t>
  </si>
  <si>
    <t>одержувачі бюджетних коштів: громадська організація "Южноукраїнська міська організація всеукраїнської організації інвалідів "Союз організацій інвалідів України"", громадська організація "Южноукраїнська міська організація ветеранів війни, праці та збройних сил організацій ветеранів України", громадська організація "Южноукраїнська міська організація всеукраїнської громадської організації "Союз Чорнобиль Україна"", громадська організація "Южноукраїнська спілка ветеранів Афганістану воїнів інтернаціоналістів"</t>
  </si>
  <si>
    <t xml:space="preserve"> в т.ч. одержувач коштів - КП Служба комунального господарства (Демонтаж новорічної ялинки ) </t>
  </si>
  <si>
    <t>Міська програма  "Фонд міської ради на виконання депутатських повноважень"</t>
  </si>
  <si>
    <t>0611010</t>
  </si>
  <si>
    <t xml:space="preserve">Надання дошкільної освiти                                                                         </t>
  </si>
  <si>
    <t>0611020</t>
  </si>
  <si>
    <t>1020</t>
  </si>
  <si>
    <t xml:space="preserve">Міська програма  "Фонд міської ради на виконання депутатських повноважень" </t>
  </si>
  <si>
    <t>0812010</t>
  </si>
  <si>
    <t>2010</t>
  </si>
  <si>
    <t xml:space="preserve">Багатопрофільна стационарна медична допомога населенню </t>
  </si>
  <si>
    <t xml:space="preserve">Міська програма "Цільова  програма  захисту  населення і територій від надзвичайних ситуацій техногенного та природного характеру на 2018-2022 роки" </t>
  </si>
  <si>
    <t>Багатопрофільна стаціонарна медична допомога населенню, в тому числі:</t>
  </si>
  <si>
    <t xml:space="preserve"> Первинна медична допомога населенню, що надається центрами первинної медичної (медико-санітарної) допомоги, в тому числі:</t>
  </si>
  <si>
    <t>0819800</t>
  </si>
  <si>
    <t>9800</t>
  </si>
  <si>
    <t xml:space="preserve">Субвенція з місцевого бюджету державному бюджету на виконання програм соціально-економічного розвитку регіонів </t>
  </si>
  <si>
    <t>субвенція з міського бюджету обласному бюджету на забезпечення Миколаївського обласного  центру  екстреної медичної допомоги та медицини катастроф засобами медичного призначення, захисним одягом, засобами органів дихання, дизінфекційниими засобами</t>
  </si>
  <si>
    <t>субвенція з міського бюджету державному бюджету на забезпечення Южноукраїнського міськрайоного відділу лабораторних досліджень державної установи "Миколаївський обласний лабораторний центр Міністерства охорони здоров'я України" засобами медичного призначення, захисним одягом, засобами органів дихання, дизінфекційниими засобами</t>
  </si>
  <si>
    <r>
      <t>Міська програма  "Фонд міської ради на виконання депутатських повноважень" на 2018-2020 роки ,</t>
    </r>
    <r>
      <rPr>
        <sz val="12"/>
        <rFont val="Times New Roman"/>
        <family val="1"/>
        <charset val="204"/>
      </rPr>
      <t xml:space="preserve"> у тому числі:</t>
    </r>
  </si>
  <si>
    <t>одержувач коштів - комунальне некомерційне підприємство "Южноукраїнська міська багатопрофільна лікарня"</t>
  </si>
  <si>
    <t>Будівництво медичних установ та закладів</t>
  </si>
  <si>
    <t>0818110</t>
  </si>
  <si>
    <t>1017622</t>
  </si>
  <si>
    <t>7622</t>
  </si>
  <si>
    <t>1218110</t>
  </si>
  <si>
    <r>
      <t xml:space="preserve">Цільова  програма захисту населення і територій від надзвичайних ситуацій техногенного та природного  характеру  на 2018-2022 роки, </t>
    </r>
    <r>
      <rPr>
        <sz val="12"/>
        <rFont val="Times New Roman"/>
        <family val="1"/>
        <charset val="204"/>
      </rPr>
      <t xml:space="preserve">у тому числі: </t>
    </r>
  </si>
  <si>
    <t>одержувачу бюджетних коштів - комунальному підприємству - "Теплопостачання та водо-каналізаційне господарство"</t>
  </si>
  <si>
    <t>Утримання та забезпечення діяльності центрів соціальних служб для сім’ї, дітей та молоді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</si>
  <si>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</si>
  <si>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в тому числі:</t>
  </si>
  <si>
    <t>0813104</t>
  </si>
  <si>
    <t>0810160</t>
  </si>
  <si>
    <t>0160</t>
  </si>
  <si>
    <t>0111</t>
  </si>
  <si>
    <t xml:space="preserve">Керівництво і управління у відповідній сфері у містах (місті Києві), селищах, селах, об’єднаних територіальних громадах </t>
  </si>
  <si>
    <t>1210160</t>
  </si>
  <si>
    <t>Керівництво і управління у відповідній сфері у містах (місті Києві), селищах, селах, об’єднаних територіальних громадах</t>
  </si>
  <si>
    <t>2810160</t>
  </si>
  <si>
    <t>0910160</t>
  </si>
  <si>
    <t>3710160</t>
  </si>
  <si>
    <t>1010160</t>
  </si>
  <si>
    <t>Керівництво і управління у відповідній сфері у містах (місті Києві), селищах, селах, об’єднаних територіальних громадах, в тому числі:</t>
  </si>
  <si>
    <t>1011100</t>
  </si>
  <si>
    <t>1100</t>
  </si>
  <si>
    <t>0960</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</si>
  <si>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</si>
  <si>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</si>
  <si>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</si>
  <si>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</si>
  <si>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</si>
  <si>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</si>
  <si>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</si>
  <si>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</si>
  <si>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</si>
  <si>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</si>
  <si>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</si>
  <si>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</si>
  <si>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</si>
  <si>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 xml:space="preserve">Забезпечення діяльності інших закладів в галузі культури і мистецтва </t>
  </si>
  <si>
    <t>1015031</t>
  </si>
  <si>
    <t>5031</t>
  </si>
  <si>
    <t>Утримання та навчально-тренувальна робота комунальних дитячо-юнацьких спортивних шкіл</t>
  </si>
  <si>
    <t>2919800</t>
  </si>
  <si>
    <t>0610160</t>
  </si>
  <si>
    <t>0611090</t>
  </si>
  <si>
    <t>Надання позашкільної освіти закладами позашкільної освіти, заходи із позашкільної роботи з дітьми</t>
  </si>
  <si>
    <t>0611161</t>
  </si>
  <si>
    <t>1161</t>
  </si>
  <si>
    <t xml:space="preserve"> Забезпечення діяльності інших закладів у сфері освіти </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</si>
  <si>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</si>
  <si>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</si>
  <si>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</si>
  <si>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 (міська програма захисту прав дітей "Дитинство" на 2018-2020 роки)</t>
  </si>
  <si>
    <t>0611150</t>
  </si>
  <si>
    <t>1150</t>
  </si>
  <si>
    <t>Методичне забезпечення діяльності закладів освіти</t>
  </si>
  <si>
    <t>рішення Южноукраїнської міської ради №1702 від 03.10.2019</t>
  </si>
  <si>
    <t>одержувач коштів -  некомерційне комунальне  підприємство "Южноукраїнський центр первинної медико - санітарної допомоги"</t>
  </si>
  <si>
    <t xml:space="preserve"> одержувач коштів - ФОП Качуровська Ж.Д. сімейний лікар</t>
  </si>
  <si>
    <t>1016030</t>
  </si>
  <si>
    <r>
      <t xml:space="preserve">Програма  підтримки органу  самоорганізації  населення кварталу №7 м.Южноукраїнська - "Управа МПЗ" на 2019-2020 роки", </t>
    </r>
    <r>
      <rPr>
        <sz val="12"/>
        <rFont val="Times New Roman"/>
        <family val="1"/>
        <charset val="204"/>
      </rPr>
      <t xml:space="preserve">у тому числі: </t>
    </r>
  </si>
  <si>
    <t>1216013</t>
  </si>
  <si>
    <t>6013</t>
  </si>
  <si>
    <r>
      <t xml:space="preserve">Міська програма розвитку  дорожнього руху та його безпеки в місті Южноукраїнську  на 2018-2022 роки, </t>
    </r>
    <r>
      <rPr>
        <sz val="12"/>
        <rFont val="Times New Roman"/>
        <family val="1"/>
        <charset val="204"/>
      </rPr>
      <t xml:space="preserve">у тому числі: </t>
    </r>
  </si>
  <si>
    <t>одержувач бюджетних коштів - комунальне підприємство "Служба комунального господарства"- 8,827 тис.грн.</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</si>
  <si>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</si>
  <si>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одержувач коштів - КП Служба комунального господарства</t>
  </si>
  <si>
    <t>одержувач бюджетних коштів - комунальному підприємству "Служба комунального господарства"</t>
  </si>
  <si>
    <t>одержувач коштів - некомерційне комунальне підприємство "Южноукраїнський центр надання первинної медико - санітарної допомоги"</t>
  </si>
  <si>
    <t>0817322</t>
  </si>
  <si>
    <t xml:space="preserve">влаштування мереж зливової каналізації на вул.Костянтинівська малоповерхової забудови м.Южноукраїнська -  одержувач бюджетних коштів - комунальне підприємство "Служба комунального господарства" </t>
  </si>
  <si>
    <t>встановлення приладів обліку поливального водогону в кварталі №7 малоповерхової забудови м.Южноукраїнська -(299,986 тис.грн.), поточний ремонт колектора та трубопроводів розгалуження поливального водогону в кварталі №7 малоповерхової забудови м.Южноукраїнська - (180,632тис.грн.)</t>
  </si>
  <si>
    <t>заміна вікон на металопластикові на 1-ому поверсі блоку №1 нежитлової будівлі комунальної власності за адресою бул.Цвіточний,4 та встановлення системи пожежної сигналізації та протипожежних металевих дверей в приміщенні нежитлової будівлі за адресою вул.Паркова,5</t>
  </si>
  <si>
    <t>0812151</t>
  </si>
  <si>
    <t>Забезпечення діяльності інших закладів у сфері охорони здоров’я</t>
  </si>
  <si>
    <t>2151</t>
  </si>
  <si>
    <t>Цільова  програма захисту населення і територій від надзвичайних ситуацій техногенного та природного  характеру  на 2018-2022 роки</t>
  </si>
  <si>
    <t>Надання спеціальної освіти мистецькими школами</t>
  </si>
  <si>
    <t>поточний ремонт дорожнього покриття внутрішньоквартальних проїздів-                      (2 160,6 тис.грн.) та пішохідних доріжок -      (1 030,509тис.грн.)</t>
  </si>
  <si>
    <t>благоустрій прибудинкової території житлових будинків - (900,0 тис.грн.), в т.ч.за адресами: бул.Шевченка,9-280,0 тис.грн., бул.Шевченка,12-280,0 тис.грн., бул.Цвіточний,1-280,0 тис.грн., прт.Незалежності,14 - 60,0 тис.грн.; придбання дитячого ігрового комплексу  за адресою  вул.Набережна Енергетиків,43 -(49,0 тис.грн.); поточний ремонт бетонованої пішохідної доріжки на прибудинковій території  житлового будинку на вул.Набережна Енергктиків,15,17 - (193,339тис.грн.); видалення сухостійних (аварійних) дерев - (48,0 тис.грн.); влаштування пандусів на бул.Шкільному в районі житлового будинку прт.Соборності,1 -(4,381тис.грн.); встановлення обладнання для спортивного та дитячого куточка на прибудинковій території житлових будинків на вул.Набережна Енергетиків,15,17 - (49,999тис.грн.)</t>
  </si>
  <si>
    <t xml:space="preserve">придбання та встановлення МАФ дитячих гральних елементів на прибудинковій території житлового будинку на вул.Набережна Енергетиків,3/ вул.Миру,2 - 50,0 тис.грн.; видалення окремих  сухостійних (аварійних) дерев - 49,5 тис.грн. (одержувач комунальне підприємство "Житлово-експлуатаційне об"єднання") </t>
  </si>
  <si>
    <t>0150</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</si>
  <si>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</si>
  <si>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0210150</t>
  </si>
  <si>
    <t>0611170</t>
  </si>
  <si>
    <t>1170</t>
  </si>
  <si>
    <t>Забзпечення дільності інклюзивно-ресурсних центрів</t>
  </si>
  <si>
    <t>субвенція з міського бюджету державному на придбання робочих місць для працівників  Южноукраїнського відділення поліції Первомайського відділу ГУНП в Миколаївській області- 100,0 тис.грн., придбання компютерної та оргтехніки  для працівників відділу в м. Южноукраїнську управління Служби безпеки України в Миколаївській області - 63,0 тис.грн.</t>
  </si>
  <si>
    <t>Найменування міської/регіональної програми</t>
  </si>
  <si>
    <t>Дата і номер документа, яким затверджено міську/регіональну програму</t>
  </si>
  <si>
    <t>в т.ч. одержувач коштів - комунальне некомерційне підприємство "Южноукраїнська міська багатопрофільна лікарня"</t>
  </si>
  <si>
    <t xml:space="preserve">рішення Южноукраїнської міської ради №  467 від 22.12.2016 </t>
  </si>
  <si>
    <t>одержувач бюджетних коштів - комунальне підприємство "Служба комунального господарства"</t>
  </si>
  <si>
    <r>
      <t xml:space="preserve">Програма  охорони тваринного світу та регулювання чисельності бродячих тварин в місті  Южноукраїнську на 2017-2021 роки, </t>
    </r>
    <r>
      <rPr>
        <sz val="12"/>
        <rFont val="Times New Roman"/>
        <family val="1"/>
        <charset val="204"/>
      </rPr>
      <t>всього</t>
    </r>
    <r>
      <rPr>
        <b/>
        <sz val="12"/>
        <rFont val="Times New Roman"/>
        <family val="1"/>
        <charset val="204"/>
      </rPr>
      <t xml:space="preserve">, </t>
    </r>
    <r>
      <rPr>
        <sz val="12"/>
        <rFont val="Times New Roman"/>
        <family val="1"/>
        <charset val="204"/>
      </rPr>
      <t xml:space="preserve">у тому числі: </t>
    </r>
  </si>
  <si>
    <t>рішення Южноукраїнської міської ради ___ від ____</t>
  </si>
  <si>
    <t>рішення Южноукраїнської міської ради №___від ___</t>
  </si>
  <si>
    <t>Міська комплексна Програма «Охорона здоров`я » на  2017-2022 роки</t>
  </si>
  <si>
    <t>Комплексна програма  розвитку культури, фізичної культури, спорту та туризму  на 2019-2024 роки</t>
  </si>
  <si>
    <t>рішення Южноукраїнської міської ради №56 від 22.12.2020</t>
  </si>
  <si>
    <t>Програма розвитку освіти в Южноукраїнській міській територіальній громаді на 2021 - 2025 роки</t>
  </si>
  <si>
    <t>рішення Южноукраїнської міської ради №47 від 22.12.2020</t>
  </si>
  <si>
    <t>Комплексна програма захисту прав дітей Южноукраїнської міської територіальної громади на 2021 - 2025 роки</t>
  </si>
  <si>
    <t>рішення Южноукраїнської міської ради №59 від 22.12.2020</t>
  </si>
  <si>
    <t>рішення Южноукраїнської міської ради №  61 від 22.12.2020</t>
  </si>
  <si>
    <t>Програма охорони  довкілля та раціонального природокористування Южноукраїнської міської територіальної громади на 2021-2025 роки</t>
  </si>
  <si>
    <t>капітальний ремонт ліфтів житлових будинків на умовах співфінансування 95% / 5%</t>
  </si>
  <si>
    <t>видалення сухостійних (аварійних) дерев  на умовах співфінансування 90 % / 10%</t>
  </si>
  <si>
    <t>департамент</t>
  </si>
  <si>
    <t>департамент мат доп дітям</t>
  </si>
  <si>
    <t>Ліки Паркінсона, епілепсія, пересадка органів</t>
  </si>
  <si>
    <t>1142</t>
  </si>
  <si>
    <t>Інші програми та заходи у сфері освіти</t>
  </si>
  <si>
    <t>0611142</t>
  </si>
  <si>
    <t>Багатопрофільна стаціонарна медична допомога населенню</t>
  </si>
  <si>
    <t>Утримання та забезпечення діяльності центрів соціальних служб</t>
  </si>
  <si>
    <t>Надання фінансової підтримки громадським об'єднанням ветеранів і осіб з інвалідністю, діяльність яких має соціальну спрямованість</t>
  </si>
  <si>
    <t xml:space="preserve"> Первинна медична допомога населенню, що надається центрами первинної медичної (медико-санітарної) допомоги</t>
  </si>
  <si>
    <t xml:space="preserve"> витрат бюджету Южноукраїнської міської територіальної громади на реалізацію міських/регіональних  програм у 2021 році</t>
  </si>
  <si>
    <t xml:space="preserve">Програма приватизації майна комунальної власності міста Южноукраїнська на 2019-2021 роки </t>
  </si>
  <si>
    <r>
      <t xml:space="preserve">Програма реформування і розвитку житлово-комунального господарства міста Южноукраїнська на 2016-2020 роки та на 2021 рік Южноукраїнської міської територіальної громади , </t>
    </r>
    <r>
      <rPr>
        <sz val="12"/>
        <rFont val="Times New Roman"/>
        <family val="1"/>
        <charset val="204"/>
      </rPr>
      <t>всього в тому числі в розрізі програмної класифікації видатків:</t>
    </r>
  </si>
  <si>
    <t>рішення Южноукраїнської міської ради №81 від 26.01.2021</t>
  </si>
  <si>
    <r>
      <t xml:space="preserve">Програма розвитку земельних відносин Южноукраїнської міської територіальної громади на  2017 - 2021  роки, </t>
    </r>
    <r>
      <rPr>
        <sz val="12"/>
        <rFont val="Times New Roman"/>
        <family val="1"/>
        <charset val="204"/>
      </rPr>
      <t>всього , у тому числі:</t>
    </r>
  </si>
  <si>
    <t>Міська комплексна програма "Профілактика злочинності та вдосконалення системи захисту конституційних прав і свобод громадян Южноукраїнської міської територіальної громади на 2017-2021 роки</t>
  </si>
  <si>
    <r>
      <t xml:space="preserve">Цільова  програма захисту населення і території Южноукраїнської міської територіальної громади  від надзвичайних ситуацій техногенного та природного  характеру  на 2018-2022 роки, </t>
    </r>
    <r>
      <rPr>
        <sz val="12"/>
        <rFont val="Times New Roman"/>
        <family val="1"/>
        <charset val="204"/>
      </rPr>
      <t xml:space="preserve">у тому числі: </t>
    </r>
  </si>
  <si>
    <t>Міська програма щодо організації мобілізаційної роботи та територіальної оборони  Южноукраїнської територіальної громади на 2018-2021 роки</t>
  </si>
  <si>
    <t>Міська програма розвитку малого та середнього підприємництва Южноукраїнської міської територіальної громади на 2021-2022 роки</t>
  </si>
  <si>
    <t>рішення Южноукраїнської міської ради  №71 від 26.01.2021</t>
  </si>
  <si>
    <t xml:space="preserve"> Міська комплексна програма Розвиток та підтримка сім'ї, дітей та молоді на 2021 - 2025 роки міської територіальної громади</t>
  </si>
  <si>
    <t>Комплексна соціальна програма підтримки учасників АТО , учасників операції об"єднаних сил та членів їх сімей на 2021-2025 роки</t>
  </si>
  <si>
    <t>рішення Южноукраїнської міської ради №65 від 28.12.2020</t>
  </si>
  <si>
    <r>
      <t>Міська програма Питна вода  міста  Южноукраїнської міської територіальної громади на 2021-2025 роки (</t>
    </r>
    <r>
      <rPr>
        <sz val="12"/>
        <rFont val="Times New Roman"/>
        <family val="1"/>
        <charset val="204"/>
      </rPr>
      <t>одержувач бюджетних коштів - комунальне підприємство - "Теплопостачання та водо-каналізаційне господарство")</t>
    </r>
  </si>
  <si>
    <t>у тому числі:</t>
  </si>
  <si>
    <t>цільова фінансова допомога з  подолання тарифно - фінансових втрат,  одержувач -комунальне підприємство "Теплопостачання та водо-каналізаційне господарство"</t>
  </si>
  <si>
    <t xml:space="preserve">забезпечення своечасного розчищення внутрішньодворових проїздів (доріг) багатоквартирних житлових будинків, гуртожитків І,ІІ мікрорайонів - одержувач бюджетних коштів - комунальне підприємство "Житлово-експлуатаційне об"єднання"  </t>
  </si>
  <si>
    <r>
      <t>Програма Капітального будівництва об'єктів житлово - комунального господарства  та соціальної інфраструктури Южноукраїнської міської територіальної громади на 2021-2025 роки, у</t>
    </r>
    <r>
      <rPr>
        <sz val="12"/>
        <rFont val="Times New Roman"/>
        <family val="1"/>
        <charset val="204"/>
      </rPr>
      <t xml:space="preserve"> тому числі:</t>
    </r>
  </si>
  <si>
    <r>
      <rPr>
        <b/>
        <sz val="12"/>
        <rFont val="Times New Roman"/>
        <family val="1"/>
        <charset val="204"/>
      </rPr>
      <t xml:space="preserve">Програма поводження з твердими побутовими  відходами   на території Южноукраїнської міської  територіальної громади на 2021 - 2030 роки, </t>
    </r>
    <r>
      <rPr>
        <sz val="12"/>
        <rFont val="Times New Roman"/>
        <family val="1"/>
        <charset val="204"/>
      </rPr>
      <t>одержувач бюджетних коштів - комунальне підприємство "Служба комунального господарства"</t>
    </r>
  </si>
  <si>
    <t>1217640</t>
  </si>
  <si>
    <t>Заходи з енергозбереження</t>
  </si>
  <si>
    <t>7640</t>
  </si>
  <si>
    <t>відшкодування основної суми кредитів, що надаються ОСББ на впровадження заходів з енергоефективності (РЕЗЕРВ)</t>
  </si>
  <si>
    <t>капітальний ремонт ліфтів житлових будинків за відповідними адресами на умовах співфінансування 95% / 5%</t>
  </si>
  <si>
    <t>капітальний ремонт покрівель  житлових будинків за відповідними адресами на умовах співфінансування 90% / 10%</t>
  </si>
  <si>
    <t>Забезпечення діяльності з виробництва, транспортування, постачання теплової енергії</t>
  </si>
  <si>
    <t>облаштування штучним покриттям спортивного майданчика (воркаут) у дворі житлових будинків на прт.Незалежності,14/ бул. Шевченко,5</t>
  </si>
  <si>
    <r>
      <t xml:space="preserve">рішення виконавчого комітету  Южноукраїнської міської ради №44 від 17.02.2021 </t>
    </r>
    <r>
      <rPr>
        <sz val="12"/>
        <color indexed="10"/>
        <rFont val="Times New Roman"/>
        <family val="1"/>
        <charset val="204"/>
      </rPr>
      <t xml:space="preserve"> </t>
    </r>
  </si>
  <si>
    <t xml:space="preserve">рішення виконавчого комітету  Южноукраїнської міської ради №05 від 20.01.2021  </t>
  </si>
  <si>
    <t>7650</t>
  </si>
  <si>
    <t>Проведення експертної грошової оцінки земельної ділянки чи права на неї</t>
  </si>
  <si>
    <t>одержувач -комунальне підприємство "Теплопостачання та водо-каналізаційне господарство"</t>
  </si>
  <si>
    <t>медогляд призовників</t>
  </si>
  <si>
    <t xml:space="preserve">субвенція з бюджету Южноукраїнської міської територіальної громади на співфінансування  з обласним  бюджетом видатків на забезпечення житлом сімей учасників антитерористичної операції на сході України, які перебувають на квартирному обліку, відповідно до Комплексної програми соціального захисту населення «Турбота» на період до 2023 року включно Миколаївської обласної ради </t>
  </si>
  <si>
    <t>субвенція з бюджету Южноукраїнської міської територіальної громади бюджету Арбузинської територіальної громади на проживання 4-х одиноких осіб похилого віку у стаціонарному відділенні Арбузинського територіального центру соціального обслуговування (надання соціальних послуг) - резерв</t>
  </si>
  <si>
    <t>субвенція з бюджету Южноукраїнської міської територіальної громади бюджету Арбузинської територіальної громади на тимчасове проживання 1 дитини з інвалідністю та три курси реабілітації 2-х дітей з інвалідністю з тимчасовим проживанням Арбузинського територіального центру соціального обслуговування (надання соціальних послуг) - резерв</t>
  </si>
  <si>
    <t>2818340</t>
  </si>
  <si>
    <t>2910001</t>
  </si>
  <si>
    <t>2900000</t>
  </si>
  <si>
    <t>М.О. Пелюх</t>
  </si>
  <si>
    <t>Секретар міської ради</t>
  </si>
  <si>
    <t>одержувач бюджетних коштів - комунальне підприємство "Служба комунального господарства"- 6 284,0 тис.грн.</t>
  </si>
  <si>
    <t>одержувач бюджетних коштів - комунальне підприємство "Служба комунального господарства", у т.ч.: поточне утримання об"ектів благоустрою міста - 16 618,9 тис.грн., (із них РЕЗЕРВ - сторожова охорона міського кладовища - 68,76 тис.грн.),                                                                                                                                                                                 поточний ремонт об"ектів благоустрою міста - 398,8 тис.грн.</t>
  </si>
  <si>
    <t>субвенція з бюджету Южноукраїнської міської територіальної громади державному бюджету для 25-ї Державної пожежно-рятувальної частини ГУ ДСНС України у Миколаївській області на запобігання поширенню коронавірусної хвороби (обробка під'їздів житлових будинків, в яких виявлено хворих))</t>
  </si>
  <si>
    <t>субвенція з бюджету Южноукраїнської міської територіальної громади бюджету Вознесенської міської територіальної громади на ремонт приміщення лабораторії комунального підприємства "Комунальне некомерційне підприємство Вознесенська багатопрофільна лікарня Вознесенської міської ради" для проведення досліджень методом ПЛР</t>
  </si>
  <si>
    <t>Додаток №7                                                                                                                            до рішення Южноукраїнської міської ради                                                                 від __18.03._____2021 №___256______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</si>
</sst>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08" formatCode="#,##0.0"/>
  </numFmts>
  <fonts count="36" x14ac:knownFonts="1">
    <font>
      <sz val="10"/>
      <name val="Times New Roman"/>
      <charset val="204"/>
    </font>
    <font>
      <sz val="10"/>
      <name val="Times New Roman"/>
      <family val="1"/>
      <charset val="204"/>
    </font>
    <font>
      <b/>
      <sz val="14"/>
      <name val="Times New Roman"/>
      <family val="1"/>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sz val="11"/>
      <color indexed="60"/>
      <name val="Calibri"/>
      <family val="2"/>
      <charset val="204"/>
    </font>
    <font>
      <sz val="10"/>
      <name val="Helv"/>
      <charset val="204"/>
    </font>
    <font>
      <sz val="10"/>
      <name val="Arial Cyr"/>
      <charset val="204"/>
    </font>
    <font>
      <u/>
      <sz val="10"/>
      <color indexed="12"/>
      <name val="Arial"/>
      <family val="2"/>
      <charset val="204"/>
    </font>
    <font>
      <sz val="10"/>
      <name val="Courier New"/>
      <family val="3"/>
      <charset val="204"/>
    </font>
    <font>
      <sz val="12"/>
      <name val="Times New Roman"/>
      <family val="1"/>
      <charset val="204"/>
    </font>
    <font>
      <sz val="10"/>
      <color indexed="8"/>
      <name val="Arial"/>
      <family val="2"/>
      <charset val="204"/>
    </font>
    <font>
      <b/>
      <sz val="12"/>
      <name val="Times New Roman"/>
      <family val="1"/>
      <charset val="204"/>
    </font>
    <font>
      <i/>
      <sz val="12"/>
      <name val="Times New Roman"/>
      <family val="1"/>
      <charset val="204"/>
    </font>
    <font>
      <b/>
      <sz val="10"/>
      <name val="Times New Roman"/>
      <family val="1"/>
      <charset val="204"/>
    </font>
    <font>
      <sz val="12"/>
      <color indexed="10"/>
      <name val="Times New Roman"/>
      <family val="1"/>
      <charset val="204"/>
    </font>
    <font>
      <sz val="18"/>
      <name val="Times New Roman"/>
      <family val="1"/>
      <charset val="204"/>
    </font>
    <font>
      <b/>
      <i/>
      <sz val="12"/>
      <name val="Times New Roman"/>
      <family val="1"/>
      <charset val="204"/>
    </font>
    <font>
      <sz val="12"/>
      <color indexed="8"/>
      <name val="Times New Roman"/>
      <family val="1"/>
      <charset val="204"/>
    </font>
    <font>
      <b/>
      <sz val="12"/>
      <color indexed="10"/>
      <name val="Times New Roman"/>
      <family val="1"/>
      <charset val="204"/>
    </font>
    <font>
      <sz val="16"/>
      <name val="Times New Roman"/>
      <family val="1"/>
      <charset val="204"/>
    </font>
    <font>
      <b/>
      <sz val="16"/>
      <name val="Times New Roman"/>
      <family val="1"/>
      <charset val="204"/>
    </font>
    <font>
      <sz val="11"/>
      <name val="Times New Roman"/>
      <family val="1"/>
      <charset val="204"/>
    </font>
    <font>
      <u/>
      <sz val="16"/>
      <name val="Times New Roman"/>
      <family val="1"/>
      <charset val="204"/>
    </font>
    <font>
      <sz val="14"/>
      <name val="Times New Roman"/>
      <family val="1"/>
      <charset val="204"/>
    </font>
    <font>
      <b/>
      <sz val="11"/>
      <name val="Times New Roman"/>
      <family val="1"/>
      <charset val="204"/>
    </font>
    <font>
      <sz val="20"/>
      <name val="Times New Roman"/>
      <family val="1"/>
      <charset val="204"/>
    </font>
    <font>
      <sz val="12"/>
      <color indexed="10"/>
      <name val="Times New Roman"/>
      <family val="1"/>
      <charset val="204"/>
    </font>
    <font>
      <b/>
      <sz val="18"/>
      <name val="Times New Roman"/>
      <family val="1"/>
      <charset val="204"/>
    </font>
    <font>
      <sz val="12"/>
      <color theme="1"/>
      <name val="Times New Roman"/>
      <family val="1"/>
      <charset val="204"/>
    </font>
    <font>
      <sz val="16"/>
      <color rgb="FF000000"/>
      <name val="Times New Roman"/>
      <family val="1"/>
      <charset val="204"/>
    </font>
  </fonts>
  <fills count="2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s>
  <borders count="1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8" fillId="2"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2" fillId="0" borderId="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4" fillId="22" borderId="2" applyNumberFormat="0" applyAlignment="0" applyProtection="0"/>
    <xf numFmtId="0" fontId="9" fillId="22" borderId="1" applyNumberFormat="0" applyAlignment="0" applyProtection="0"/>
    <xf numFmtId="0" fontId="13"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6" fillId="0" borderId="0">
      <alignment vertical="top"/>
    </xf>
    <xf numFmtId="0" fontId="6" fillId="0" borderId="3" applyNumberFormat="0" applyFill="0" applyAlignment="0" applyProtection="0"/>
    <xf numFmtId="0" fontId="10" fillId="12" borderId="0" applyNumberFormat="0" applyBorder="0" applyAlignment="0" applyProtection="0"/>
    <xf numFmtId="0" fontId="12" fillId="0" borderId="0"/>
    <xf numFmtId="0" fontId="3" fillId="4" borderId="0" applyNumberFormat="0" applyBorder="0" applyAlignment="0" applyProtection="0"/>
    <xf numFmtId="0" fontId="5" fillId="0" borderId="0" applyNumberFormat="0" applyFill="0" applyBorder="0" applyAlignment="0" applyProtection="0"/>
    <xf numFmtId="0" fontId="8" fillId="7" borderId="4" applyNumberFormat="0" applyFont="0" applyAlignment="0" applyProtection="0"/>
    <xf numFmtId="0" fontId="11" fillId="0" borderId="0"/>
  </cellStyleXfs>
  <cellXfs count="181">
    <xf numFmtId="0" fontId="0" fillId="0" borderId="0" xfId="0"/>
    <xf numFmtId="0" fontId="15" fillId="0" borderId="5" xfId="0" applyNumberFormat="1" applyFont="1" applyFill="1" applyBorder="1" applyAlignment="1" applyProtection="1">
      <alignment horizontal="center" vertical="center" wrapText="1"/>
    </xf>
    <xf numFmtId="0" fontId="1" fillId="0" borderId="0" xfId="0" applyNumberFormat="1" applyFont="1" applyFill="1" applyAlignment="1" applyProtection="1"/>
    <xf numFmtId="0" fontId="1" fillId="0" borderId="0" xfId="0" applyFont="1" applyFill="1"/>
    <xf numFmtId="0" fontId="1" fillId="0" borderId="0" xfId="0" applyNumberFormat="1" applyFont="1" applyFill="1" applyBorder="1" applyAlignment="1" applyProtection="1"/>
    <xf numFmtId="0" fontId="1" fillId="0" borderId="0" xfId="0" applyNumberFormat="1" applyFont="1" applyFill="1" applyAlignment="1" applyProtection="1">
      <alignment vertical="center"/>
    </xf>
    <xf numFmtId="0" fontId="1" fillId="0" borderId="0" xfId="0" applyFont="1" applyFill="1" applyAlignment="1">
      <alignment vertical="center"/>
    </xf>
    <xf numFmtId="0" fontId="19" fillId="0" borderId="0" xfId="0" applyNumberFormat="1" applyFont="1" applyFill="1" applyAlignment="1" applyProtection="1"/>
    <xf numFmtId="0" fontId="19" fillId="0" borderId="0" xfId="0" applyFont="1" applyFill="1"/>
    <xf numFmtId="0" fontId="25" fillId="0" borderId="0" xfId="0" applyNumberFormat="1" applyFont="1" applyFill="1" applyAlignment="1" applyProtection="1"/>
    <xf numFmtId="0" fontId="25" fillId="0" borderId="0" xfId="0" applyFont="1" applyFill="1" applyBorder="1" applyAlignment="1">
      <alignment horizontal="center"/>
    </xf>
    <xf numFmtId="0" fontId="25" fillId="0" borderId="6" xfId="0" applyNumberFormat="1" applyFont="1" applyFill="1" applyBorder="1" applyAlignment="1" applyProtection="1">
      <alignment horizontal="right" vertical="center"/>
    </xf>
    <xf numFmtId="0" fontId="26" fillId="0" borderId="0" xfId="0" applyNumberFormat="1" applyFont="1" applyFill="1" applyBorder="1" applyAlignment="1" applyProtection="1">
      <alignment horizontal="center" vertical="center" wrapText="1"/>
    </xf>
    <xf numFmtId="0" fontId="25" fillId="0" borderId="0" xfId="0" applyNumberFormat="1" applyFont="1" applyFill="1" applyAlignment="1" applyProtection="1">
      <alignment vertical="center"/>
    </xf>
    <xf numFmtId="0" fontId="25" fillId="0" borderId="6" xfId="0" applyFont="1" applyFill="1" applyBorder="1" applyAlignment="1">
      <alignment horizontal="center" vertical="center"/>
    </xf>
    <xf numFmtId="0" fontId="25" fillId="0" borderId="0" xfId="0" applyNumberFormat="1" applyFont="1" applyFill="1" applyAlignment="1" applyProtection="1">
      <alignment horizontal="justify"/>
    </xf>
    <xf numFmtId="0" fontId="26" fillId="0" borderId="0" xfId="0" applyNumberFormat="1" applyFont="1" applyFill="1" applyBorder="1" applyAlignment="1" applyProtection="1">
      <alignment horizontal="justify" vertical="center" wrapText="1"/>
    </xf>
    <xf numFmtId="0" fontId="25" fillId="0" borderId="0" xfId="0" applyFont="1" applyFill="1" applyBorder="1" applyAlignment="1">
      <alignment horizontal="justify"/>
    </xf>
    <xf numFmtId="0" fontId="15" fillId="0" borderId="5" xfId="0" applyNumberFormat="1" applyFont="1" applyFill="1" applyBorder="1" applyAlignment="1" applyProtection="1">
      <alignment horizontal="justify" vertical="center" wrapText="1"/>
    </xf>
    <xf numFmtId="0" fontId="1" fillId="0" borderId="0" xfId="0" applyNumberFormat="1" applyFont="1" applyFill="1" applyAlignment="1" applyProtection="1">
      <alignment horizontal="justify"/>
    </xf>
    <xf numFmtId="0" fontId="25" fillId="0" borderId="0" xfId="0" applyFont="1" applyFill="1" applyBorder="1" applyAlignment="1">
      <alignment horizontal="center" vertical="center"/>
    </xf>
    <xf numFmtId="0" fontId="25" fillId="0" borderId="0"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justify" vertical="center" wrapText="1"/>
    </xf>
    <xf numFmtId="0" fontId="15" fillId="0" borderId="7" xfId="0" applyFont="1" applyFill="1" applyBorder="1" applyAlignment="1">
      <alignment horizontal="left" vertical="center" wrapText="1"/>
    </xf>
    <xf numFmtId="49" fontId="15" fillId="0" borderId="7" xfId="0" applyNumberFormat="1" applyFont="1" applyFill="1" applyBorder="1" applyAlignment="1" applyProtection="1">
      <alignment horizontal="justify" vertical="center" wrapText="1"/>
    </xf>
    <xf numFmtId="49" fontId="15" fillId="0" borderId="7" xfId="0" applyNumberFormat="1" applyFont="1" applyFill="1" applyBorder="1" applyAlignment="1" applyProtection="1">
      <alignment horizontal="left" vertical="center" wrapText="1"/>
    </xf>
    <xf numFmtId="49" fontId="17" fillId="0" borderId="7" xfId="0" applyNumberFormat="1" applyFont="1" applyFill="1" applyBorder="1" applyAlignment="1" applyProtection="1">
      <alignment horizontal="justify" vertical="center" wrapText="1"/>
    </xf>
    <xf numFmtId="3" fontId="17" fillId="0" borderId="7" xfId="0" applyNumberFormat="1" applyFont="1" applyFill="1" applyBorder="1" applyAlignment="1" applyProtection="1">
      <alignment horizontal="center" vertical="center" wrapText="1"/>
    </xf>
    <xf numFmtId="3" fontId="15" fillId="0" borderId="7" xfId="0" applyNumberFormat="1" applyFont="1" applyFill="1" applyBorder="1" applyAlignment="1" applyProtection="1">
      <alignment horizontal="center" vertical="center" wrapText="1"/>
    </xf>
    <xf numFmtId="49" fontId="17" fillId="0" borderId="7"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justify" vertical="center" wrapText="1"/>
    </xf>
    <xf numFmtId="49" fontId="15" fillId="0" borderId="7"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0" fontId="15" fillId="0" borderId="7" xfId="0" applyFont="1" applyFill="1" applyBorder="1" applyAlignment="1">
      <alignment horizontal="left" wrapText="1"/>
    </xf>
    <xf numFmtId="0" fontId="23" fillId="0" borderId="7" xfId="0" applyFont="1" applyFill="1" applyBorder="1" applyAlignment="1">
      <alignment horizontal="left" vertical="center" wrapText="1"/>
    </xf>
    <xf numFmtId="49" fontId="15" fillId="0" borderId="7" xfId="0" applyNumberFormat="1" applyFont="1" applyFill="1" applyBorder="1" applyAlignment="1">
      <alignment horizontal="justify" wrapText="1"/>
    </xf>
    <xf numFmtId="0" fontId="15" fillId="0" borderId="7" xfId="0" applyFont="1" applyFill="1" applyBorder="1" applyAlignment="1">
      <alignment vertical="center" wrapText="1"/>
    </xf>
    <xf numFmtId="0" fontId="17" fillId="0" borderId="7" xfId="0" applyNumberFormat="1" applyFont="1" applyFill="1" applyBorder="1" applyAlignment="1" applyProtection="1">
      <alignment horizontal="center" vertical="center" wrapText="1"/>
    </xf>
    <xf numFmtId="0" fontId="15" fillId="0" borderId="7" xfId="0" applyFont="1" applyFill="1" applyBorder="1" applyAlignment="1">
      <alignment wrapText="1"/>
    </xf>
    <xf numFmtId="0" fontId="19" fillId="0" borderId="7" xfId="0" applyFont="1" applyFill="1" applyBorder="1" applyAlignment="1">
      <alignment vertical="center"/>
    </xf>
    <xf numFmtId="0" fontId="15" fillId="0" borderId="7" xfId="0" applyNumberFormat="1" applyFont="1" applyFill="1" applyBorder="1" applyAlignment="1" applyProtection="1">
      <alignment horizontal="left" vertical="center" wrapText="1"/>
    </xf>
    <xf numFmtId="49" fontId="15" fillId="0" borderId="7" xfId="0" applyNumberFormat="1" applyFont="1" applyFill="1" applyBorder="1" applyAlignment="1">
      <alignment horizontal="center" vertical="center" wrapText="1"/>
    </xf>
    <xf numFmtId="0" fontId="15" fillId="0" borderId="7" xfId="0" applyNumberFormat="1" applyFont="1" applyFill="1" applyBorder="1" applyAlignment="1" applyProtection="1">
      <alignment horizontal="justify"/>
    </xf>
    <xf numFmtId="0" fontId="15" fillId="0" borderId="7" xfId="0" applyNumberFormat="1" applyFont="1" applyFill="1" applyBorder="1" applyAlignment="1" applyProtection="1"/>
    <xf numFmtId="3" fontId="15" fillId="0" borderId="7"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right" vertical="center" wrapText="1"/>
    </xf>
    <xf numFmtId="0" fontId="15" fillId="0" borderId="7" xfId="0" applyNumberFormat="1" applyFont="1" applyFill="1" applyBorder="1" applyAlignment="1" applyProtection="1">
      <alignment horizontal="justify" wrapText="1"/>
    </xf>
    <xf numFmtId="0" fontId="15" fillId="0" borderId="7" xfId="0" applyFont="1" applyFill="1" applyBorder="1" applyAlignment="1">
      <alignment horizontal="center" vertical="center" wrapText="1"/>
    </xf>
    <xf numFmtId="0" fontId="15" fillId="0" borderId="7" xfId="0" quotePrefix="1" applyNumberFormat="1" applyFont="1" applyFill="1" applyBorder="1" applyAlignment="1" applyProtection="1">
      <alignment horizontal="justify" vertical="center" wrapText="1"/>
    </xf>
    <xf numFmtId="0" fontId="17" fillId="0" borderId="7" xfId="0" quotePrefix="1" applyNumberFormat="1" applyFont="1" applyFill="1" applyBorder="1" applyAlignment="1" applyProtection="1">
      <alignment horizontal="justify" vertical="center" wrapText="1"/>
    </xf>
    <xf numFmtId="0" fontId="1" fillId="0" borderId="7" xfId="0" applyFont="1" applyFill="1" applyBorder="1" applyAlignment="1">
      <alignment vertical="center"/>
    </xf>
    <xf numFmtId="0" fontId="1" fillId="0" borderId="7" xfId="0" applyFont="1" applyFill="1" applyBorder="1"/>
    <xf numFmtId="49" fontId="15" fillId="0" borderId="7" xfId="0" applyNumberFormat="1" applyFont="1" applyFill="1" applyBorder="1" applyAlignment="1" applyProtection="1">
      <alignment horizontal="center" vertical="center" wrapText="1"/>
      <protection locked="0"/>
    </xf>
    <xf numFmtId="208" fontId="17" fillId="0" borderId="7" xfId="48" applyNumberFormat="1" applyFont="1" applyFill="1" applyBorder="1" applyAlignment="1">
      <alignment horizontal="center" vertical="top"/>
    </xf>
    <xf numFmtId="3" fontId="17" fillId="0" borderId="7" xfId="48" applyNumberFormat="1" applyFont="1" applyFill="1" applyBorder="1" applyAlignment="1">
      <alignment horizontal="center" vertical="center"/>
    </xf>
    <xf numFmtId="49" fontId="34" fillId="0" borderId="7" xfId="0" applyNumberFormat="1" applyFont="1" applyFill="1" applyBorder="1" applyAlignment="1">
      <alignment horizontal="center" vertical="center"/>
    </xf>
    <xf numFmtId="0" fontId="34" fillId="0" borderId="7" xfId="0" applyFont="1" applyFill="1" applyBorder="1" applyAlignment="1">
      <alignment vertical="center" wrapText="1"/>
    </xf>
    <xf numFmtId="208" fontId="15" fillId="0" borderId="7" xfId="48" applyNumberFormat="1" applyFont="1" applyFill="1" applyBorder="1" applyAlignment="1">
      <alignment horizontal="center" vertical="top" wrapText="1"/>
    </xf>
    <xf numFmtId="3" fontId="15" fillId="0" borderId="7" xfId="48"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wrapText="1"/>
    </xf>
    <xf numFmtId="49" fontId="15" fillId="0" borderId="8"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7" xfId="0" applyFont="1" applyFill="1" applyBorder="1" applyAlignment="1">
      <alignment horizontal="justify" wrapText="1"/>
    </xf>
    <xf numFmtId="0" fontId="15" fillId="0" borderId="8" xfId="0" applyNumberFormat="1" applyFont="1" applyFill="1" applyBorder="1" applyAlignment="1" applyProtection="1">
      <alignment horizontal="right" vertical="center" wrapText="1"/>
    </xf>
    <xf numFmtId="49"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49" fontId="15" fillId="0" borderId="6" xfId="0" applyNumberFormat="1" applyFont="1" applyFill="1" applyBorder="1" applyAlignment="1">
      <alignment horizontal="center" vertical="center"/>
    </xf>
    <xf numFmtId="0" fontId="15" fillId="0" borderId="6" xfId="0" applyFont="1" applyFill="1" applyBorder="1" applyAlignment="1">
      <alignment horizontal="left" vertical="center" wrapText="1"/>
    </xf>
    <xf numFmtId="49" fontId="18" fillId="0" borderId="7" xfId="0" applyNumberFormat="1" applyFont="1" applyFill="1" applyBorder="1" applyAlignment="1">
      <alignment horizontal="center" vertical="center" wrapText="1"/>
    </xf>
    <xf numFmtId="208" fontId="15" fillId="0" borderId="7" xfId="48" applyNumberFormat="1" applyFont="1" applyFill="1" applyBorder="1" applyAlignment="1">
      <alignment horizontal="center" vertical="top"/>
    </xf>
    <xf numFmtId="49" fontId="24" fillId="0" borderId="7" xfId="0" applyNumberFormat="1" applyFont="1" applyFill="1" applyBorder="1" applyAlignment="1" applyProtection="1">
      <alignment horizontal="center" vertical="center" wrapText="1"/>
      <protection locked="0"/>
    </xf>
    <xf numFmtId="0" fontId="17" fillId="0" borderId="7" xfId="0" applyFont="1" applyFill="1" applyBorder="1" applyAlignment="1">
      <alignment horizontal="left" vertical="center" wrapText="1"/>
    </xf>
    <xf numFmtId="2" fontId="15" fillId="0" borderId="7" xfId="0" applyNumberFormat="1" applyFont="1" applyFill="1" applyBorder="1" applyAlignment="1">
      <alignment horizontal="justify" wrapText="1"/>
    </xf>
    <xf numFmtId="0" fontId="27" fillId="0" borderId="7" xfId="0" applyFont="1" applyFill="1" applyBorder="1" applyAlignment="1">
      <alignment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left" wrapText="1"/>
    </xf>
    <xf numFmtId="0" fontId="15" fillId="0" borderId="8" xfId="0" applyNumberFormat="1" applyFont="1" applyFill="1" applyBorder="1" applyAlignment="1" applyProtection="1">
      <alignment horizontal="justify" vertical="center" wrapText="1"/>
    </xf>
    <xf numFmtId="3" fontId="15" fillId="0" borderId="8"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justify" vertical="center" wrapText="1"/>
    </xf>
    <xf numFmtId="3" fontId="15" fillId="0" borderId="6"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xf numFmtId="49" fontId="21" fillId="0" borderId="0" xfId="0" applyNumberFormat="1" applyFont="1" applyFill="1" applyBorder="1" applyAlignment="1" applyProtection="1">
      <alignment vertical="top"/>
    </xf>
    <xf numFmtId="0" fontId="30" fillId="0" borderId="7" xfId="0" applyFont="1" applyFill="1" applyBorder="1" applyAlignment="1">
      <alignment horizontal="left" vertical="center" wrapText="1"/>
    </xf>
    <xf numFmtId="0" fontId="15" fillId="0" borderId="7" xfId="0" applyFont="1" applyFill="1" applyBorder="1" applyAlignment="1">
      <alignment horizontal="left" vertical="center" wrapText="1" shrinkToFit="1"/>
    </xf>
    <xf numFmtId="0" fontId="15" fillId="0" borderId="7" xfId="28" applyFont="1" applyFill="1" applyBorder="1" applyAlignment="1" applyProtection="1">
      <alignment horizontal="justify" wrapText="1"/>
    </xf>
    <xf numFmtId="0" fontId="2" fillId="0" borderId="0" xfId="0" applyNumberFormat="1" applyFont="1" applyFill="1" applyAlignment="1" applyProtection="1"/>
    <xf numFmtId="49" fontId="29"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justify" vertical="center" wrapText="1"/>
    </xf>
    <xf numFmtId="0" fontId="2" fillId="0" borderId="7" xfId="0" applyNumberFormat="1" applyFont="1" applyFill="1" applyBorder="1" applyAlignment="1" applyProtection="1">
      <alignment horizontal="center" vertical="center" wrapText="1"/>
    </xf>
    <xf numFmtId="0" fontId="2" fillId="0" borderId="0" xfId="0" applyFont="1" applyFill="1"/>
    <xf numFmtId="49" fontId="22" fillId="0" borderId="7" xfId="0" applyNumberFormat="1" applyFont="1" applyFill="1" applyBorder="1" applyAlignment="1">
      <alignment horizontal="center" vertical="center" wrapText="1"/>
    </xf>
    <xf numFmtId="0" fontId="30" fillId="0" borderId="7" xfId="0" applyFont="1" applyFill="1" applyBorder="1" applyAlignment="1">
      <alignment horizontal="left" wrapText="1"/>
    </xf>
    <xf numFmtId="0" fontId="29" fillId="0" borderId="7"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justify" vertical="center" wrapText="1"/>
    </xf>
    <xf numFmtId="0" fontId="30" fillId="0" borderId="7" xfId="0" applyFont="1" applyFill="1" applyBorder="1" applyAlignment="1">
      <alignment wrapText="1"/>
    </xf>
    <xf numFmtId="49" fontId="17" fillId="0" borderId="7"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5" fillId="0" borderId="6" xfId="0" applyFont="1" applyFill="1" applyBorder="1" applyAlignment="1">
      <alignment horizontal="right" vertical="center" wrapText="1"/>
    </xf>
    <xf numFmtId="0" fontId="2" fillId="0" borderId="7" xfId="0" applyFont="1" applyFill="1" applyBorder="1" applyAlignment="1">
      <alignment horizontal="center" vertical="center" wrapText="1"/>
    </xf>
    <xf numFmtId="208" fontId="15" fillId="0" borderId="7" xfId="48" applyNumberFormat="1" applyFont="1" applyFill="1" applyBorder="1" applyAlignment="1">
      <alignment horizontal="center" vertical="center"/>
    </xf>
    <xf numFmtId="0" fontId="29" fillId="0" borderId="7" xfId="0" applyNumberFormat="1" applyFont="1" applyFill="1" applyBorder="1" applyAlignment="1" applyProtection="1">
      <alignment horizontal="justify" vertical="center" wrapText="1"/>
    </xf>
    <xf numFmtId="208" fontId="29" fillId="0" borderId="7" xfId="48" applyNumberFormat="1" applyFont="1" applyFill="1" applyBorder="1" applyAlignment="1">
      <alignment horizontal="center" vertical="top"/>
    </xf>
    <xf numFmtId="3" fontId="2" fillId="0" borderId="7" xfId="48" applyNumberFormat="1" applyFont="1" applyFill="1" applyBorder="1" applyAlignment="1">
      <alignment horizontal="center" vertical="center"/>
    </xf>
    <xf numFmtId="208" fontId="17" fillId="0" borderId="7" xfId="48" applyNumberFormat="1" applyFont="1" applyFill="1" applyBorder="1" applyAlignment="1">
      <alignment horizontal="center" vertical="center"/>
    </xf>
    <xf numFmtId="208" fontId="2" fillId="0" borderId="7" xfId="48" applyNumberFormat="1" applyFont="1" applyFill="1" applyBorder="1" applyAlignment="1">
      <alignment horizontal="center" vertical="top"/>
    </xf>
    <xf numFmtId="49" fontId="17" fillId="0" borderId="7" xfId="0" applyNumberFormat="1" applyFont="1" applyFill="1" applyBorder="1" applyAlignment="1">
      <alignment horizontal="center" vertical="center"/>
    </xf>
    <xf numFmtId="0" fontId="17" fillId="0" borderId="7" xfId="0" applyNumberFormat="1" applyFont="1" applyFill="1" applyBorder="1" applyAlignment="1" applyProtection="1">
      <alignment horizontal="left" vertical="center" wrapText="1"/>
    </xf>
    <xf numFmtId="0" fontId="1" fillId="0" borderId="0" xfId="0" applyFont="1" applyFill="1" applyAlignment="1"/>
    <xf numFmtId="0" fontId="25" fillId="0" borderId="0" xfId="0" applyFont="1" applyFill="1"/>
    <xf numFmtId="0" fontId="25" fillId="0" borderId="0" xfId="0" applyFont="1" applyFill="1" applyAlignment="1">
      <alignment wrapText="1"/>
    </xf>
    <xf numFmtId="49" fontId="15" fillId="0" borderId="0" xfId="0" applyNumberFormat="1" applyFont="1" applyFill="1" applyBorder="1" applyAlignment="1">
      <alignment horizontal="center"/>
    </xf>
    <xf numFmtId="0" fontId="15" fillId="0" borderId="0" xfId="0" applyFont="1" applyFill="1" applyBorder="1" applyAlignment="1">
      <alignment horizontal="left" wrapText="1"/>
    </xf>
    <xf numFmtId="0" fontId="15" fillId="0" borderId="0" xfId="0" applyFont="1" applyFill="1" applyBorder="1" applyAlignment="1">
      <alignment wrapText="1"/>
    </xf>
    <xf numFmtId="49" fontId="15" fillId="0" borderId="7" xfId="0" applyNumberFormat="1" applyFont="1" applyFill="1" applyBorder="1" applyAlignment="1">
      <alignment horizontal="center"/>
    </xf>
    <xf numFmtId="49" fontId="15" fillId="0" borderId="7" xfId="0" applyNumberFormat="1" applyFont="1" applyFill="1" applyBorder="1" applyAlignment="1">
      <alignment horizontal="center" wrapText="1"/>
    </xf>
    <xf numFmtId="1" fontId="15" fillId="0" borderId="7" xfId="0" applyNumberFormat="1" applyFont="1" applyFill="1" applyBorder="1" applyAlignment="1">
      <alignment wrapText="1"/>
    </xf>
    <xf numFmtId="49" fontId="15" fillId="0" borderId="6" xfId="0" applyNumberFormat="1" applyFont="1" applyFill="1" applyBorder="1" applyAlignment="1">
      <alignment horizontal="center"/>
    </xf>
    <xf numFmtId="0" fontId="15" fillId="0" borderId="6" xfId="0" applyFont="1" applyFill="1" applyBorder="1" applyAlignment="1">
      <alignment wrapText="1"/>
    </xf>
    <xf numFmtId="0" fontId="17" fillId="0" borderId="7" xfId="0" applyFont="1" applyFill="1" applyBorder="1" applyAlignment="1">
      <alignment horizontal="justify"/>
    </xf>
    <xf numFmtId="0" fontId="15" fillId="0" borderId="7" xfId="0" applyFont="1" applyFill="1" applyBorder="1" applyAlignment="1">
      <alignment horizontal="center" wrapText="1"/>
    </xf>
    <xf numFmtId="4" fontId="15" fillId="0" borderId="7" xfId="0" applyNumberFormat="1" applyFont="1" applyFill="1" applyBorder="1" applyAlignment="1">
      <alignment horizontal="center" vertical="center"/>
    </xf>
    <xf numFmtId="4" fontId="17" fillId="0" borderId="7" xfId="0" applyNumberFormat="1" applyFont="1" applyFill="1" applyBorder="1" applyAlignment="1">
      <alignment horizontal="center" vertical="center"/>
    </xf>
    <xf numFmtId="49" fontId="15" fillId="0" borderId="0" xfId="0" applyNumberFormat="1" applyFont="1" applyFill="1" applyBorder="1" applyAlignment="1">
      <alignment horizontal="center" wrapText="1"/>
    </xf>
    <xf numFmtId="49" fontId="15" fillId="0" borderId="6" xfId="0" applyNumberFormat="1" applyFont="1" applyFill="1" applyBorder="1" applyAlignment="1" applyProtection="1">
      <alignment horizontal="justify" vertical="center" wrapText="1"/>
    </xf>
    <xf numFmtId="49" fontId="15" fillId="0" borderId="0" xfId="0" applyNumberFormat="1" applyFont="1" applyFill="1" applyBorder="1" applyAlignment="1">
      <alignment horizontal="center" vertical="center"/>
    </xf>
    <xf numFmtId="0" fontId="15" fillId="0" borderId="0" xfId="0" applyNumberFormat="1" applyFont="1" applyFill="1" applyAlignment="1" applyProtection="1"/>
    <xf numFmtId="0" fontId="15" fillId="0" borderId="0" xfId="0" applyFont="1" applyFill="1"/>
    <xf numFmtId="4" fontId="15" fillId="0" borderId="7"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left" vertical="center" wrapText="1"/>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7" xfId="0" applyFont="1" applyFill="1" applyBorder="1" applyAlignment="1">
      <alignment horizontal="center" vertical="top" wrapText="1"/>
    </xf>
    <xf numFmtId="0" fontId="15" fillId="0" borderId="7" xfId="0" applyFont="1" applyFill="1" applyBorder="1" applyAlignment="1">
      <alignment horizontal="justify"/>
    </xf>
    <xf numFmtId="0" fontId="15" fillId="0" borderId="7" xfId="0" applyFont="1" applyFill="1" applyBorder="1" applyAlignment="1">
      <alignment horizontal="justify" vertical="center" wrapText="1"/>
    </xf>
    <xf numFmtId="0" fontId="15" fillId="0" borderId="0" xfId="0" applyFont="1" applyFill="1" applyAlignment="1">
      <alignment horizontal="left" vertical="center" wrapText="1"/>
    </xf>
    <xf numFmtId="4" fontId="2" fillId="0" borderId="7" xfId="0" applyNumberFormat="1" applyFont="1" applyFill="1" applyBorder="1" applyAlignment="1" applyProtection="1">
      <alignment horizontal="center" vertical="center" wrapText="1"/>
    </xf>
    <xf numFmtId="4" fontId="2" fillId="0" borderId="7" xfId="48" applyNumberFormat="1" applyFont="1" applyFill="1" applyBorder="1" applyAlignment="1">
      <alignment horizontal="center" vertical="center"/>
    </xf>
    <xf numFmtId="4" fontId="17" fillId="0" borderId="7" xfId="48" applyNumberFormat="1" applyFont="1" applyFill="1" applyBorder="1" applyAlignment="1">
      <alignment horizontal="center" vertical="center"/>
    </xf>
    <xf numFmtId="4" fontId="1" fillId="0" borderId="0" xfId="0" applyNumberFormat="1" applyFont="1" applyFill="1"/>
    <xf numFmtId="0" fontId="17" fillId="0" borderId="0" xfId="0" applyFont="1" applyFill="1" applyBorder="1" applyAlignment="1">
      <alignment vertical="center" wrapText="1"/>
    </xf>
    <xf numFmtId="0" fontId="31" fillId="0" borderId="0" xfId="0" applyNumberFormat="1" applyFont="1" applyFill="1" applyAlignment="1" applyProtection="1"/>
    <xf numFmtId="0" fontId="31" fillId="0" borderId="0" xfId="0" applyNumberFormat="1" applyFont="1" applyFill="1" applyAlignment="1" applyProtection="1">
      <alignment vertical="center"/>
    </xf>
    <xf numFmtId="0" fontId="31" fillId="0" borderId="0" xfId="0" applyFont="1" applyFill="1"/>
    <xf numFmtId="0" fontId="17" fillId="0" borderId="7" xfId="28" applyFont="1" applyFill="1" applyBorder="1" applyAlignment="1" applyProtection="1">
      <alignment horizontal="left" vertical="center" wrapText="1"/>
    </xf>
    <xf numFmtId="0" fontId="15" fillId="0" borderId="0" xfId="0" applyFont="1" applyFill="1" applyBorder="1" applyAlignment="1">
      <alignment vertical="center" wrapText="1"/>
    </xf>
    <xf numFmtId="0" fontId="15" fillId="0" borderId="0" xfId="0" applyNumberFormat="1" applyFont="1" applyFill="1" applyBorder="1" applyAlignment="1" applyProtection="1">
      <alignment horizontal="left" vertical="center" wrapText="1"/>
    </xf>
    <xf numFmtId="0" fontId="15" fillId="0" borderId="8"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justify" vertical="center" wrapText="1"/>
    </xf>
    <xf numFmtId="3" fontId="15" fillId="0" borderId="0" xfId="0" applyNumberFormat="1" applyFont="1" applyFill="1" applyBorder="1" applyAlignment="1" applyProtection="1">
      <alignment horizontal="center" vertical="center" wrapText="1"/>
    </xf>
    <xf numFmtId="3" fontId="17" fillId="0" borderId="8" xfId="0" applyNumberFormat="1" applyFont="1" applyFill="1" applyBorder="1" applyAlignment="1" applyProtection="1">
      <alignment horizontal="center" vertical="center" wrapText="1"/>
    </xf>
    <xf numFmtId="4" fontId="15" fillId="0" borderId="7" xfId="48" applyNumberFormat="1" applyFont="1" applyFill="1" applyBorder="1" applyAlignment="1">
      <alignment horizontal="center" vertical="center"/>
    </xf>
    <xf numFmtId="49" fontId="22" fillId="0" borderId="8" xfId="0" applyNumberFormat="1" applyFont="1" applyFill="1" applyBorder="1" applyAlignment="1">
      <alignment horizontal="center" vertical="center" wrapText="1"/>
    </xf>
    <xf numFmtId="49" fontId="21" fillId="0" borderId="6" xfId="0" applyNumberFormat="1" applyFont="1" applyFill="1" applyBorder="1" applyAlignment="1" applyProtection="1"/>
    <xf numFmtId="0" fontId="17" fillId="0" borderId="6" xfId="0" applyNumberFormat="1" applyFont="1" applyFill="1" applyBorder="1" applyAlignment="1" applyProtection="1">
      <alignment horizontal="center" vertical="center" wrapText="1"/>
    </xf>
    <xf numFmtId="0" fontId="35" fillId="0" borderId="0" xfId="0" applyFont="1" applyAlignment="1">
      <alignment horizontal="justify" vertical="center"/>
    </xf>
    <xf numFmtId="0" fontId="21" fillId="0" borderId="0" xfId="0" applyFont="1" applyFill="1" applyBorder="1" applyAlignment="1"/>
    <xf numFmtId="0" fontId="33" fillId="0" borderId="0" xfId="0" applyFont="1" applyFill="1" applyBorder="1" applyAlignment="1">
      <alignment horizontal="left"/>
    </xf>
    <xf numFmtId="0" fontId="21" fillId="0" borderId="0" xfId="0" applyFont="1" applyFill="1"/>
    <xf numFmtId="0" fontId="21" fillId="0" borderId="0"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0" borderId="10"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27" fillId="0" borderId="6" xfId="0" applyNumberFormat="1" applyFont="1" applyFill="1" applyBorder="1" applyAlignment="1" applyProtection="1">
      <alignment horizontal="center" vertical="top"/>
    </xf>
    <xf numFmtId="0" fontId="21" fillId="0" borderId="0" xfId="0" applyNumberFormat="1" applyFont="1" applyFill="1" applyAlignment="1" applyProtection="1">
      <alignment horizontal="center"/>
    </xf>
    <xf numFmtId="0" fontId="28" fillId="0" borderId="0" xfId="0" applyNumberFormat="1" applyFont="1" applyFill="1" applyBorder="1" applyAlignment="1" applyProtection="1">
      <alignment horizontal="center"/>
    </xf>
    <xf numFmtId="0" fontId="25" fillId="0" borderId="0" xfId="0" applyNumberFormat="1" applyFont="1" applyFill="1" applyAlignment="1" applyProtection="1">
      <alignment horizontal="left" vertical="center" wrapText="1"/>
    </xf>
    <xf numFmtId="0" fontId="15" fillId="0" borderId="5" xfId="0" applyNumberFormat="1" applyFont="1" applyFill="1" applyBorder="1" applyAlignment="1" applyProtection="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cellXfs>
  <cellStyles count="5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ывод" xfId="26"/>
    <cellStyle name="Вычисление" xfId="27"/>
    <cellStyle name="Гиперссылка" xfId="28" builtinId="8"/>
    <cellStyle name="Звичайний 10" xfId="29"/>
    <cellStyle name="Звичайний 11" xfId="30"/>
    <cellStyle name="Звичайний 12" xfId="31"/>
    <cellStyle name="Звичайний 13" xfId="32"/>
    <cellStyle name="Звичайний 14" xfId="33"/>
    <cellStyle name="Звичайний 15" xfId="34"/>
    <cellStyle name="Звичайний 16" xfId="35"/>
    <cellStyle name="Звичайний 17" xfId="36"/>
    <cellStyle name="Звичайний 18" xfId="37"/>
    <cellStyle name="Звичайний 19" xfId="38"/>
    <cellStyle name="Звичайний 2" xfId="39"/>
    <cellStyle name="Звичайний 20" xfId="40"/>
    <cellStyle name="Звичайний 3" xfId="41"/>
    <cellStyle name="Звичайний 4" xfId="42"/>
    <cellStyle name="Звичайний 5" xfId="43"/>
    <cellStyle name="Звичайний 6" xfId="44"/>
    <cellStyle name="Звичайний 7" xfId="45"/>
    <cellStyle name="Звичайний 8" xfId="46"/>
    <cellStyle name="Звичайний 9" xfId="47"/>
    <cellStyle name="Звичайний_Додаток _ 3 зм_ни 4575" xfId="48"/>
    <cellStyle name="Итог" xfId="49"/>
    <cellStyle name="Нейтральный" xfId="50"/>
    <cellStyle name="Обычный" xfId="0" builtinId="0"/>
    <cellStyle name="Обычный 2" xfId="51"/>
    <cellStyle name="Плохой" xfId="52"/>
    <cellStyle name="Пояснение" xfId="53"/>
    <cellStyle name="Примечание" xfId="54"/>
    <cellStyle name="Стиль 1" xfId="5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77"/>
  <sheetViews>
    <sheetView tabSelected="1" view="pageBreakPreview" topLeftCell="C3" zoomScale="78" zoomScaleNormal="78" zoomScaleSheetLayoutView="78" workbookViewId="0">
      <selection activeCell="L12" sqref="L12"/>
    </sheetView>
  </sheetViews>
  <sheetFormatPr defaultColWidth="9.1640625" defaultRowHeight="12.75" x14ac:dyDescent="0.2"/>
  <cols>
    <col min="1" max="1" width="6.6640625" style="2" hidden="1" customWidth="1"/>
    <col min="2" max="2" width="13.83203125" style="5" customWidth="1"/>
    <col min="3" max="3" width="13.33203125" style="5" customWidth="1"/>
    <col min="4" max="4" width="14" style="5" customWidth="1"/>
    <col min="5" max="5" width="41.6640625" style="5" customWidth="1"/>
    <col min="6" max="6" width="50" style="19" customWidth="1"/>
    <col min="7" max="7" width="25.83203125" style="2" customWidth="1"/>
    <col min="8" max="8" width="25.83203125" style="5" customWidth="1"/>
    <col min="9" max="9" width="24" style="5" customWidth="1"/>
    <col min="10" max="10" width="21.1640625" style="5" customWidth="1"/>
    <col min="11" max="11" width="22.83203125" style="5" customWidth="1"/>
    <col min="12" max="12" width="17.6640625" style="3" customWidth="1"/>
    <col min="13" max="16384" width="9.1640625" style="3"/>
  </cols>
  <sheetData>
    <row r="1" spans="1:11" ht="69.75" customHeight="1" x14ac:dyDescent="0.3">
      <c r="B1" s="13"/>
      <c r="C1" s="13"/>
      <c r="D1" s="13"/>
      <c r="E1" s="13"/>
      <c r="F1" s="15"/>
      <c r="G1" s="9"/>
      <c r="H1" s="175" t="s">
        <v>420</v>
      </c>
      <c r="I1" s="175"/>
      <c r="J1" s="175"/>
      <c r="K1" s="175"/>
    </row>
    <row r="2" spans="1:11" ht="42" customHeight="1" x14ac:dyDescent="0.35">
      <c r="B2" s="173" t="s">
        <v>213</v>
      </c>
      <c r="C2" s="173"/>
      <c r="D2" s="173"/>
      <c r="E2" s="173"/>
      <c r="F2" s="173"/>
      <c r="G2" s="173"/>
      <c r="H2" s="173"/>
      <c r="I2" s="173"/>
      <c r="J2" s="173"/>
      <c r="K2" s="173"/>
    </row>
    <row r="3" spans="1:11" s="6" customFormat="1" ht="33" customHeight="1" x14ac:dyDescent="0.2">
      <c r="A3" s="5"/>
      <c r="B3" s="167" t="s">
        <v>375</v>
      </c>
      <c r="C3" s="167"/>
      <c r="D3" s="167"/>
      <c r="E3" s="167"/>
      <c r="F3" s="167"/>
      <c r="G3" s="167"/>
      <c r="H3" s="167"/>
      <c r="I3" s="167"/>
      <c r="J3" s="167"/>
      <c r="K3" s="167"/>
    </row>
    <row r="4" spans="1:11" s="6" customFormat="1" ht="33" customHeight="1" x14ac:dyDescent="0.3">
      <c r="A4" s="5"/>
      <c r="B4" s="174">
        <v>14557000000</v>
      </c>
      <c r="C4" s="174"/>
      <c r="D4" s="12"/>
      <c r="E4" s="12"/>
      <c r="F4" s="16"/>
      <c r="G4" s="12"/>
      <c r="H4" s="12"/>
      <c r="I4" s="12"/>
      <c r="J4" s="12"/>
      <c r="K4" s="12"/>
    </row>
    <row r="5" spans="1:11" ht="20.25" x14ac:dyDescent="0.3">
      <c r="B5" s="172" t="s">
        <v>214</v>
      </c>
      <c r="C5" s="172"/>
      <c r="D5" s="14"/>
      <c r="E5" s="14"/>
      <c r="F5" s="17"/>
      <c r="G5" s="10"/>
      <c r="H5" s="20"/>
      <c r="I5" s="20"/>
      <c r="J5" s="21"/>
      <c r="K5" s="11" t="s">
        <v>43</v>
      </c>
    </row>
    <row r="6" spans="1:11" ht="28.9" customHeight="1" x14ac:dyDescent="0.2">
      <c r="A6" s="4"/>
      <c r="B6" s="170" t="s">
        <v>192</v>
      </c>
      <c r="C6" s="170" t="s">
        <v>193</v>
      </c>
      <c r="D6" s="170" t="s">
        <v>148</v>
      </c>
      <c r="E6" s="168" t="s">
        <v>194</v>
      </c>
      <c r="F6" s="179" t="s">
        <v>346</v>
      </c>
      <c r="G6" s="177" t="s">
        <v>347</v>
      </c>
      <c r="H6" s="176" t="s">
        <v>4</v>
      </c>
      <c r="I6" s="176" t="s">
        <v>0</v>
      </c>
      <c r="J6" s="176" t="s">
        <v>1</v>
      </c>
      <c r="K6" s="176"/>
    </row>
    <row r="7" spans="1:11" s="6" customFormat="1" ht="115.5" customHeight="1" x14ac:dyDescent="0.2">
      <c r="A7" s="5"/>
      <c r="B7" s="171"/>
      <c r="C7" s="171"/>
      <c r="D7" s="171"/>
      <c r="E7" s="169"/>
      <c r="F7" s="180"/>
      <c r="G7" s="178"/>
      <c r="H7" s="176"/>
      <c r="I7" s="176"/>
      <c r="J7" s="1" t="s">
        <v>5</v>
      </c>
      <c r="K7" s="1" t="s">
        <v>3</v>
      </c>
    </row>
    <row r="8" spans="1:11" ht="15.75" x14ac:dyDescent="0.2">
      <c r="B8" s="1">
        <v>1</v>
      </c>
      <c r="C8" s="1">
        <v>2</v>
      </c>
      <c r="D8" s="1">
        <v>3</v>
      </c>
      <c r="E8" s="1">
        <v>4</v>
      </c>
      <c r="F8" s="18">
        <v>5</v>
      </c>
      <c r="G8" s="1">
        <v>6</v>
      </c>
      <c r="H8" s="1">
        <v>7</v>
      </c>
      <c r="I8" s="1">
        <v>8</v>
      </c>
      <c r="J8" s="1">
        <v>9</v>
      </c>
      <c r="K8" s="1">
        <v>10</v>
      </c>
    </row>
    <row r="9" spans="1:11" ht="49.5" customHeight="1" x14ac:dyDescent="0.2">
      <c r="B9" s="22" t="s">
        <v>37</v>
      </c>
      <c r="C9" s="23"/>
      <c r="D9" s="23"/>
      <c r="E9" s="87" t="s">
        <v>215</v>
      </c>
      <c r="F9" s="24"/>
      <c r="G9" s="23"/>
      <c r="H9" s="23"/>
      <c r="I9" s="23"/>
      <c r="J9" s="23"/>
      <c r="K9" s="23"/>
    </row>
    <row r="10" spans="1:11" ht="50.25" customHeight="1" x14ac:dyDescent="0.2">
      <c r="B10" s="22" t="s">
        <v>38</v>
      </c>
      <c r="C10" s="22"/>
      <c r="D10" s="22"/>
      <c r="E10" s="79" t="s">
        <v>215</v>
      </c>
      <c r="F10" s="26"/>
      <c r="G10" s="23"/>
      <c r="H10" s="23"/>
      <c r="I10" s="23"/>
      <c r="J10" s="23"/>
      <c r="K10" s="23"/>
    </row>
    <row r="11" spans="1:11" ht="118.5" hidden="1" customHeight="1" x14ac:dyDescent="0.25">
      <c r="B11" s="22" t="s">
        <v>341</v>
      </c>
      <c r="C11" s="22" t="s">
        <v>339</v>
      </c>
      <c r="D11" s="133" t="s">
        <v>271</v>
      </c>
      <c r="E11" s="120" t="s">
        <v>340</v>
      </c>
      <c r="F11" s="32" t="s">
        <v>248</v>
      </c>
      <c r="G11" s="23" t="s">
        <v>149</v>
      </c>
      <c r="H11" s="39">
        <f t="shared" ref="H11:H16" si="0">I11+J11</f>
        <v>0</v>
      </c>
      <c r="I11" s="39"/>
      <c r="J11" s="39"/>
      <c r="K11" s="39"/>
    </row>
    <row r="12" spans="1:11" s="8" customFormat="1" ht="78" customHeight="1" x14ac:dyDescent="0.2">
      <c r="A12" s="7"/>
      <c r="B12" s="22" t="s">
        <v>39</v>
      </c>
      <c r="C12" s="22" t="s">
        <v>40</v>
      </c>
      <c r="D12" s="22" t="s">
        <v>41</v>
      </c>
      <c r="E12" s="27" t="s">
        <v>42</v>
      </c>
      <c r="F12" s="28" t="s">
        <v>179</v>
      </c>
      <c r="G12" s="23" t="s">
        <v>216</v>
      </c>
      <c r="H12" s="29">
        <f t="shared" si="0"/>
        <v>15000</v>
      </c>
      <c r="I12" s="29">
        <v>15000</v>
      </c>
      <c r="J12" s="29">
        <f>J13</f>
        <v>0</v>
      </c>
      <c r="K12" s="29">
        <f>K13</f>
        <v>0</v>
      </c>
    </row>
    <row r="13" spans="1:11" ht="6.75" hidden="1" customHeight="1" x14ac:dyDescent="0.2">
      <c r="B13" s="22"/>
      <c r="C13" s="22"/>
      <c r="D13" s="22"/>
      <c r="E13" s="27"/>
      <c r="F13" s="26"/>
      <c r="G13" s="23"/>
      <c r="H13" s="29">
        <f t="shared" si="0"/>
        <v>0</v>
      </c>
      <c r="I13" s="30"/>
      <c r="J13" s="30"/>
      <c r="K13" s="30"/>
    </row>
    <row r="14" spans="1:11" s="8" customFormat="1" ht="76.5" customHeight="1" x14ac:dyDescent="0.2">
      <c r="A14" s="7"/>
      <c r="B14" s="22"/>
      <c r="C14" s="31"/>
      <c r="D14" s="31"/>
      <c r="E14" s="31"/>
      <c r="F14" s="28" t="s">
        <v>231</v>
      </c>
      <c r="G14" s="23" t="s">
        <v>230</v>
      </c>
      <c r="H14" s="29">
        <f t="shared" si="0"/>
        <v>85400</v>
      </c>
      <c r="I14" s="29">
        <f>SUM(I15:I16)</f>
        <v>85400</v>
      </c>
      <c r="J14" s="29">
        <f>SUM(J15:J16)</f>
        <v>0</v>
      </c>
      <c r="K14" s="29">
        <f>SUM(K15:K16)</f>
        <v>0</v>
      </c>
    </row>
    <row r="15" spans="1:11" ht="57" customHeight="1" x14ac:dyDescent="0.2">
      <c r="B15" s="22" t="s">
        <v>39</v>
      </c>
      <c r="C15" s="22" t="s">
        <v>40</v>
      </c>
      <c r="D15" s="22" t="s">
        <v>41</v>
      </c>
      <c r="E15" s="27" t="s">
        <v>42</v>
      </c>
      <c r="F15" s="26"/>
      <c r="G15" s="23"/>
      <c r="H15" s="29">
        <f t="shared" si="0"/>
        <v>55500</v>
      </c>
      <c r="I15" s="30">
        <v>55500</v>
      </c>
      <c r="J15" s="30"/>
      <c r="K15" s="30"/>
    </row>
    <row r="16" spans="1:11" ht="63" customHeight="1" x14ac:dyDescent="0.2">
      <c r="B16" s="22" t="s">
        <v>44</v>
      </c>
      <c r="C16" s="22" t="s">
        <v>45</v>
      </c>
      <c r="D16" s="22" t="s">
        <v>8</v>
      </c>
      <c r="E16" s="27" t="s">
        <v>46</v>
      </c>
      <c r="F16" s="26"/>
      <c r="G16" s="23"/>
      <c r="H16" s="29">
        <f t="shared" si="0"/>
        <v>29900</v>
      </c>
      <c r="I16" s="30">
        <v>29900</v>
      </c>
      <c r="J16" s="30"/>
      <c r="K16" s="30"/>
    </row>
    <row r="17" spans="1:11" s="8" customFormat="1" ht="84.75" customHeight="1" x14ac:dyDescent="0.2">
      <c r="A17" s="7"/>
      <c r="B17" s="33" t="s">
        <v>47</v>
      </c>
      <c r="C17" s="43" t="s">
        <v>48</v>
      </c>
      <c r="D17" s="43" t="s">
        <v>49</v>
      </c>
      <c r="E17" s="88" t="s">
        <v>50</v>
      </c>
      <c r="F17" s="28" t="s">
        <v>382</v>
      </c>
      <c r="G17" s="23" t="s">
        <v>143</v>
      </c>
      <c r="H17" s="29">
        <f t="shared" ref="H17:H24" si="1">I17+J17</f>
        <v>85400</v>
      </c>
      <c r="I17" s="29">
        <v>85400</v>
      </c>
      <c r="J17" s="29">
        <f>J18+J19</f>
        <v>0</v>
      </c>
      <c r="K17" s="29">
        <f>K18+K19</f>
        <v>0</v>
      </c>
    </row>
    <row r="18" spans="1:11" ht="29.25" hidden="1" customHeight="1" x14ac:dyDescent="0.25">
      <c r="B18" s="33" t="s">
        <v>47</v>
      </c>
      <c r="C18" s="43" t="s">
        <v>48</v>
      </c>
      <c r="D18" s="43" t="s">
        <v>49</v>
      </c>
      <c r="E18" s="88" t="s">
        <v>50</v>
      </c>
      <c r="F18" s="89"/>
      <c r="G18" s="23"/>
      <c r="H18" s="30">
        <f t="shared" si="1"/>
        <v>0</v>
      </c>
      <c r="I18" s="29"/>
      <c r="J18" s="29"/>
      <c r="K18" s="29"/>
    </row>
    <row r="19" spans="1:11" ht="70.150000000000006" customHeight="1" x14ac:dyDescent="0.2">
      <c r="B19" s="33" t="s">
        <v>47</v>
      </c>
      <c r="C19" s="43" t="s">
        <v>48</v>
      </c>
      <c r="D19" s="43" t="s">
        <v>49</v>
      </c>
      <c r="E19" s="88" t="s">
        <v>50</v>
      </c>
      <c r="F19" s="148" t="s">
        <v>385</v>
      </c>
      <c r="G19" s="23" t="s">
        <v>356</v>
      </c>
      <c r="H19" s="29">
        <f t="shared" si="1"/>
        <v>43300</v>
      </c>
      <c r="I19" s="29">
        <v>43300</v>
      </c>
      <c r="J19" s="29"/>
      <c r="K19" s="29"/>
    </row>
    <row r="20" spans="1:11" ht="70.150000000000006" hidden="1" customHeight="1" x14ac:dyDescent="0.2">
      <c r="B20" s="33"/>
      <c r="C20" s="43"/>
      <c r="D20" s="43"/>
      <c r="E20" s="88"/>
      <c r="F20" s="148"/>
      <c r="G20" s="23" t="s">
        <v>352</v>
      </c>
      <c r="H20" s="29"/>
      <c r="I20" s="29"/>
      <c r="J20" s="29"/>
      <c r="K20" s="29"/>
    </row>
    <row r="21" spans="1:11" ht="70.150000000000006" hidden="1" customHeight="1" x14ac:dyDescent="0.2">
      <c r="B21" s="33"/>
      <c r="C21" s="43"/>
      <c r="D21" s="43"/>
      <c r="E21" s="88"/>
      <c r="F21" s="148"/>
      <c r="G21" s="23" t="s">
        <v>352</v>
      </c>
      <c r="H21" s="29"/>
      <c r="I21" s="29"/>
      <c r="J21" s="29"/>
      <c r="K21" s="29"/>
    </row>
    <row r="22" spans="1:11" ht="78.75" hidden="1" customHeight="1" x14ac:dyDescent="0.2">
      <c r="B22" s="33" t="s">
        <v>44</v>
      </c>
      <c r="C22" s="33" t="s">
        <v>45</v>
      </c>
      <c r="D22" s="34" t="s">
        <v>8</v>
      </c>
      <c r="E22" s="38" t="s">
        <v>46</v>
      </c>
      <c r="F22" s="51" t="s">
        <v>208</v>
      </c>
      <c r="G22" s="23" t="s">
        <v>352</v>
      </c>
      <c r="H22" s="29">
        <f t="shared" si="1"/>
        <v>0</v>
      </c>
      <c r="I22" s="29"/>
      <c r="J22" s="29">
        <v>0</v>
      </c>
      <c r="K22" s="29">
        <f>J22</f>
        <v>0</v>
      </c>
    </row>
    <row r="23" spans="1:11" ht="79.900000000000006" customHeight="1" x14ac:dyDescent="0.2">
      <c r="B23" s="33" t="s">
        <v>209</v>
      </c>
      <c r="C23" s="33" t="s">
        <v>210</v>
      </c>
      <c r="D23" s="33" t="s">
        <v>211</v>
      </c>
      <c r="E23" s="25" t="s">
        <v>212</v>
      </c>
      <c r="F23" s="152" t="s">
        <v>383</v>
      </c>
      <c r="G23" s="23" t="s">
        <v>384</v>
      </c>
      <c r="H23" s="29">
        <f t="shared" si="1"/>
        <v>23000</v>
      </c>
      <c r="I23" s="29">
        <v>23000</v>
      </c>
      <c r="J23" s="30"/>
      <c r="K23" s="30"/>
    </row>
    <row r="24" spans="1:11" s="95" customFormat="1" ht="28.9" customHeight="1" x14ac:dyDescent="0.3">
      <c r="A24" s="90"/>
      <c r="B24" s="91"/>
      <c r="C24" s="92"/>
      <c r="D24" s="92"/>
      <c r="E24" s="92" t="s">
        <v>10</v>
      </c>
      <c r="F24" s="93"/>
      <c r="G24" s="94"/>
      <c r="H24" s="61">
        <f t="shared" si="1"/>
        <v>252100</v>
      </c>
      <c r="I24" s="61">
        <f>I12+I14+I17+I22+I19+I23+I11</f>
        <v>252100</v>
      </c>
      <c r="J24" s="61">
        <f>J12+J14+J17+J22+J19+J23+J11</f>
        <v>0</v>
      </c>
      <c r="K24" s="61">
        <f>K12+K14+K17+K22+K19+K23+K11</f>
        <v>0</v>
      </c>
    </row>
    <row r="25" spans="1:11" ht="48" customHeight="1" x14ac:dyDescent="0.2">
      <c r="B25" s="33" t="s">
        <v>51</v>
      </c>
      <c r="C25" s="96"/>
      <c r="D25" s="96"/>
      <c r="E25" s="97" t="s">
        <v>217</v>
      </c>
      <c r="F25" s="26"/>
      <c r="G25" s="23"/>
      <c r="H25" s="30"/>
      <c r="I25" s="30"/>
      <c r="J25" s="30"/>
      <c r="K25" s="30"/>
    </row>
    <row r="26" spans="1:11" ht="48.75" customHeight="1" x14ac:dyDescent="0.25">
      <c r="B26" s="33" t="s">
        <v>52</v>
      </c>
      <c r="C26" s="96"/>
      <c r="D26" s="96"/>
      <c r="E26" s="80" t="s">
        <v>217</v>
      </c>
      <c r="F26" s="26"/>
      <c r="G26" s="23"/>
      <c r="H26" s="30"/>
      <c r="I26" s="30"/>
      <c r="J26" s="30"/>
      <c r="K26" s="30"/>
    </row>
    <row r="27" spans="1:11" s="8" customFormat="1" ht="71.45" customHeight="1" x14ac:dyDescent="0.2">
      <c r="A27" s="7"/>
      <c r="B27" s="33" t="s">
        <v>370</v>
      </c>
      <c r="C27" s="133" t="s">
        <v>368</v>
      </c>
      <c r="D27" s="133" t="s">
        <v>201</v>
      </c>
      <c r="E27" s="153" t="s">
        <v>369</v>
      </c>
      <c r="F27" s="28" t="s">
        <v>357</v>
      </c>
      <c r="G27" s="23" t="s">
        <v>358</v>
      </c>
      <c r="H27" s="29">
        <f>I27+J27</f>
        <v>320900</v>
      </c>
      <c r="I27" s="29">
        <v>320900</v>
      </c>
      <c r="J27" s="29">
        <f>J28</f>
        <v>0</v>
      </c>
      <c r="K27" s="29">
        <f>K28</f>
        <v>0</v>
      </c>
    </row>
    <row r="28" spans="1:11" s="8" customFormat="1" ht="71.45" hidden="1" customHeight="1" x14ac:dyDescent="0.2">
      <c r="A28" s="7"/>
      <c r="B28" s="33"/>
      <c r="C28" s="22"/>
      <c r="D28" s="22"/>
      <c r="E28" s="27"/>
      <c r="F28" s="28"/>
      <c r="G28" s="23"/>
      <c r="H28" s="29"/>
      <c r="I28" s="29"/>
      <c r="J28" s="29"/>
      <c r="K28" s="29"/>
    </row>
    <row r="29" spans="1:11" s="8" customFormat="1" ht="69.599999999999994" hidden="1" customHeight="1" x14ac:dyDescent="0.2">
      <c r="A29" s="7"/>
      <c r="B29" s="22"/>
      <c r="C29" s="31"/>
      <c r="D29" s="31"/>
      <c r="E29" s="31"/>
      <c r="F29" s="28" t="s">
        <v>239</v>
      </c>
      <c r="G29" s="23" t="s">
        <v>171</v>
      </c>
      <c r="H29" s="29">
        <f>I29+J29</f>
        <v>0</v>
      </c>
      <c r="I29" s="29">
        <f>I30+I31</f>
        <v>0</v>
      </c>
      <c r="J29" s="29">
        <f>J30+J31</f>
        <v>0</v>
      </c>
      <c r="K29" s="29">
        <f>K30+K31</f>
        <v>0</v>
      </c>
    </row>
    <row r="30" spans="1:11" s="8" customFormat="1" ht="42.6" hidden="1" customHeight="1" x14ac:dyDescent="0.25">
      <c r="A30" s="7"/>
      <c r="B30" s="122" t="s">
        <v>240</v>
      </c>
      <c r="C30" s="122" t="s">
        <v>112</v>
      </c>
      <c r="D30" s="122" t="s">
        <v>159</v>
      </c>
      <c r="E30" s="35" t="s">
        <v>241</v>
      </c>
      <c r="F30" s="26"/>
      <c r="G30" s="23"/>
      <c r="H30" s="30">
        <f>I30+J30</f>
        <v>0</v>
      </c>
      <c r="I30" s="30"/>
      <c r="J30" s="30"/>
      <c r="K30" s="30"/>
    </row>
    <row r="31" spans="1:11" s="8" customFormat="1" ht="92.25" hidden="1" customHeight="1" x14ac:dyDescent="0.25">
      <c r="A31" s="7"/>
      <c r="B31" s="119" t="s">
        <v>242</v>
      </c>
      <c r="C31" s="119" t="s">
        <v>243</v>
      </c>
      <c r="D31" s="119" t="s">
        <v>160</v>
      </c>
      <c r="E31" s="121" t="s">
        <v>232</v>
      </c>
      <c r="F31" s="132"/>
      <c r="G31" s="66"/>
      <c r="H31" s="84">
        <f>I31+J31</f>
        <v>0</v>
      </c>
      <c r="I31" s="84"/>
      <c r="J31" s="84"/>
      <c r="K31" s="84"/>
    </row>
    <row r="32" spans="1:11" ht="90" hidden="1" customHeight="1" x14ac:dyDescent="0.2">
      <c r="B32" s="22"/>
      <c r="C32" s="22"/>
      <c r="D32" s="22"/>
      <c r="E32" s="22"/>
      <c r="F32" s="28" t="s">
        <v>248</v>
      </c>
      <c r="G32" s="39" t="s">
        <v>149</v>
      </c>
      <c r="H32" s="29">
        <f>I32+J32</f>
        <v>0</v>
      </c>
      <c r="I32" s="29">
        <f>SUM(I33:I41)</f>
        <v>0</v>
      </c>
      <c r="J32" s="29">
        <f>SUM(J33:J41)</f>
        <v>0</v>
      </c>
      <c r="K32" s="29">
        <f>SUM(K33:K41)</f>
        <v>0</v>
      </c>
    </row>
    <row r="33" spans="1:11" ht="63.6" hidden="1" customHeight="1" x14ac:dyDescent="0.2">
      <c r="B33" s="22" t="s">
        <v>301</v>
      </c>
      <c r="C33" s="22" t="s">
        <v>270</v>
      </c>
      <c r="D33" s="22" t="s">
        <v>271</v>
      </c>
      <c r="E33" s="27" t="s">
        <v>274</v>
      </c>
      <c r="F33" s="26"/>
      <c r="G33" s="23"/>
      <c r="H33" s="30">
        <f t="shared" ref="H33:H41" si="2">I33+J33</f>
        <v>0</v>
      </c>
      <c r="I33" s="30"/>
      <c r="J33" s="30"/>
      <c r="K33" s="30"/>
    </row>
    <row r="34" spans="1:11" ht="37.5" hidden="1" customHeight="1" x14ac:dyDescent="0.2">
      <c r="B34" s="22" t="s">
        <v>240</v>
      </c>
      <c r="C34" s="22" t="s">
        <v>112</v>
      </c>
      <c r="D34" s="22" t="s">
        <v>159</v>
      </c>
      <c r="E34" s="27" t="s">
        <v>241</v>
      </c>
      <c r="F34" s="26"/>
      <c r="G34" s="23"/>
      <c r="H34" s="30">
        <f t="shared" si="2"/>
        <v>0</v>
      </c>
      <c r="I34" s="30"/>
      <c r="J34" s="30"/>
      <c r="K34" s="30"/>
    </row>
    <row r="35" spans="1:11" ht="86.45" hidden="1" customHeight="1" x14ac:dyDescent="0.2">
      <c r="B35" s="22" t="s">
        <v>242</v>
      </c>
      <c r="C35" s="22" t="s">
        <v>243</v>
      </c>
      <c r="D35" s="22" t="s">
        <v>160</v>
      </c>
      <c r="E35" s="27" t="s">
        <v>232</v>
      </c>
      <c r="F35" s="26"/>
      <c r="G35" s="23"/>
      <c r="H35" s="30">
        <f t="shared" si="2"/>
        <v>0</v>
      </c>
      <c r="I35" s="30"/>
      <c r="J35" s="30"/>
      <c r="K35" s="30"/>
    </row>
    <row r="36" spans="1:11" ht="68.45" hidden="1" customHeight="1" x14ac:dyDescent="0.2">
      <c r="B36" s="22" t="s">
        <v>311</v>
      </c>
      <c r="C36" s="22" t="s">
        <v>312</v>
      </c>
      <c r="D36" s="22" t="s">
        <v>201</v>
      </c>
      <c r="E36" s="27" t="s">
        <v>313</v>
      </c>
      <c r="F36" s="26"/>
      <c r="G36" s="23"/>
      <c r="H36" s="30">
        <f t="shared" si="2"/>
        <v>0</v>
      </c>
      <c r="I36" s="30"/>
      <c r="J36" s="30"/>
      <c r="K36" s="30"/>
    </row>
    <row r="37" spans="1:11" ht="50.45" hidden="1" customHeight="1" x14ac:dyDescent="0.25">
      <c r="B37" s="123" t="s">
        <v>302</v>
      </c>
      <c r="C37" s="123" t="s">
        <v>116</v>
      </c>
      <c r="D37" s="123" t="s">
        <v>282</v>
      </c>
      <c r="E37" s="40" t="s">
        <v>303</v>
      </c>
      <c r="F37" s="26"/>
      <c r="G37" s="23"/>
      <c r="H37" s="30">
        <f t="shared" si="2"/>
        <v>0</v>
      </c>
      <c r="I37" s="30"/>
      <c r="J37" s="30"/>
      <c r="K37" s="30"/>
    </row>
    <row r="38" spans="1:11" ht="37.5" hidden="1" customHeight="1" x14ac:dyDescent="0.25">
      <c r="B38" s="122" t="s">
        <v>304</v>
      </c>
      <c r="C38" s="122" t="s">
        <v>305</v>
      </c>
      <c r="D38" s="122" t="s">
        <v>201</v>
      </c>
      <c r="E38" s="40" t="s">
        <v>306</v>
      </c>
      <c r="F38" s="26"/>
      <c r="G38" s="23"/>
      <c r="H38" s="30">
        <f t="shared" si="2"/>
        <v>0</v>
      </c>
      <c r="I38" s="30"/>
      <c r="J38" s="30"/>
      <c r="K38" s="30"/>
    </row>
    <row r="39" spans="1:11" ht="37.5" hidden="1" customHeight="1" x14ac:dyDescent="0.2">
      <c r="B39" s="63" t="s">
        <v>342</v>
      </c>
      <c r="C39" s="63" t="s">
        <v>343</v>
      </c>
      <c r="D39" s="63" t="s">
        <v>201</v>
      </c>
      <c r="E39" s="137" t="s">
        <v>344</v>
      </c>
      <c r="F39" s="26"/>
      <c r="G39" s="23"/>
      <c r="H39" s="30">
        <f t="shared" si="2"/>
        <v>0</v>
      </c>
      <c r="I39" s="30"/>
      <c r="J39" s="30"/>
      <c r="K39" s="30"/>
    </row>
    <row r="40" spans="1:11" ht="37.5" hidden="1" customHeight="1" x14ac:dyDescent="0.2">
      <c r="B40" s="22"/>
      <c r="C40" s="22"/>
      <c r="D40" s="22"/>
      <c r="E40" s="27"/>
      <c r="F40" s="26"/>
      <c r="G40" s="23"/>
      <c r="H40" s="30">
        <f t="shared" si="2"/>
        <v>0</v>
      </c>
      <c r="I40" s="30"/>
      <c r="J40" s="30"/>
      <c r="K40" s="30"/>
    </row>
    <row r="41" spans="1:11" ht="31.15" hidden="1" customHeight="1" x14ac:dyDescent="0.2">
      <c r="B41" s="22"/>
      <c r="C41" s="22"/>
      <c r="D41" s="22"/>
      <c r="E41" s="27"/>
      <c r="F41" s="26"/>
      <c r="G41" s="23"/>
      <c r="H41" s="30">
        <f t="shared" si="2"/>
        <v>0</v>
      </c>
      <c r="I41" s="30"/>
      <c r="J41" s="30"/>
      <c r="K41" s="30"/>
    </row>
    <row r="42" spans="1:11" s="95" customFormat="1" ht="33" customHeight="1" x14ac:dyDescent="0.3">
      <c r="A42" s="90"/>
      <c r="B42" s="91"/>
      <c r="C42" s="92"/>
      <c r="D42" s="92"/>
      <c r="E42" s="92" t="s">
        <v>10</v>
      </c>
      <c r="F42" s="93"/>
      <c r="G42" s="94"/>
      <c r="H42" s="61">
        <f>I42+J42</f>
        <v>320900</v>
      </c>
      <c r="I42" s="61">
        <f>I27+I29+I32</f>
        <v>320900</v>
      </c>
      <c r="J42" s="61">
        <f>J27+J29+J32</f>
        <v>0</v>
      </c>
      <c r="K42" s="61">
        <f>K27+K29+K32</f>
        <v>0</v>
      </c>
    </row>
    <row r="43" spans="1:11" ht="59.25" customHeight="1" x14ac:dyDescent="0.2">
      <c r="B43" s="43" t="s">
        <v>53</v>
      </c>
      <c r="C43" s="73"/>
      <c r="D43" s="73"/>
      <c r="E43" s="97" t="s">
        <v>218</v>
      </c>
      <c r="F43" s="26"/>
      <c r="G43" s="23"/>
      <c r="H43" s="30"/>
      <c r="I43" s="30"/>
      <c r="J43" s="30"/>
      <c r="K43" s="30"/>
    </row>
    <row r="44" spans="1:11" ht="66" customHeight="1" x14ac:dyDescent="0.25">
      <c r="B44" s="43" t="s">
        <v>54</v>
      </c>
      <c r="C44" s="73"/>
      <c r="D44" s="73"/>
      <c r="E44" s="80" t="s">
        <v>218</v>
      </c>
      <c r="F44" s="26"/>
      <c r="G44" s="23"/>
      <c r="H44" s="30"/>
      <c r="I44" s="30"/>
      <c r="J44" s="30"/>
      <c r="K44" s="30"/>
    </row>
    <row r="45" spans="1:11" s="8" customFormat="1" ht="65.25" customHeight="1" x14ac:dyDescent="0.2">
      <c r="A45" s="7"/>
      <c r="B45" s="22"/>
      <c r="C45" s="31"/>
      <c r="D45" s="31"/>
      <c r="E45" s="31"/>
      <c r="F45" s="28" t="s">
        <v>354</v>
      </c>
      <c r="G45" s="23" t="s">
        <v>144</v>
      </c>
      <c r="H45" s="29">
        <f t="shared" ref="H45:H102" si="3">I45+J45</f>
        <v>14114379</v>
      </c>
      <c r="I45" s="29">
        <f>I46+I49+I50+I54+I58+I59+I55+I47+I68</f>
        <v>12887969</v>
      </c>
      <c r="J45" s="29">
        <f>J46+J49+J50+J54+J58+J59+J55+J47+J68</f>
        <v>1226410</v>
      </c>
      <c r="K45" s="29">
        <f>K46+K49+K50+K54+K58+K59+K55+K47+K68</f>
        <v>1226410</v>
      </c>
    </row>
    <row r="46" spans="1:11" ht="70.150000000000006" customHeight="1" x14ac:dyDescent="0.25">
      <c r="B46" s="131" t="s">
        <v>245</v>
      </c>
      <c r="C46" s="131" t="s">
        <v>246</v>
      </c>
      <c r="D46" s="123" t="s">
        <v>161</v>
      </c>
      <c r="E46" s="124" t="s">
        <v>371</v>
      </c>
      <c r="F46" s="26" t="s">
        <v>257</v>
      </c>
      <c r="G46" s="23"/>
      <c r="H46" s="30">
        <f t="shared" si="3"/>
        <v>8169810</v>
      </c>
      <c r="I46" s="30">
        <f>6338816+514584+90000</f>
        <v>6943400</v>
      </c>
      <c r="J46" s="30">
        <f>583510+642900</f>
        <v>1226410</v>
      </c>
      <c r="K46" s="30">
        <f>J46</f>
        <v>1226410</v>
      </c>
    </row>
    <row r="47" spans="1:11" ht="78" customHeight="1" x14ac:dyDescent="0.2">
      <c r="B47" s="22" t="s">
        <v>73</v>
      </c>
      <c r="C47" s="22" t="s">
        <v>74</v>
      </c>
      <c r="D47" s="138" t="s">
        <v>75</v>
      </c>
      <c r="E47" s="143" t="s">
        <v>250</v>
      </c>
      <c r="F47" s="26" t="s">
        <v>315</v>
      </c>
      <c r="G47" s="23"/>
      <c r="H47" s="30">
        <f t="shared" si="3"/>
        <v>792356</v>
      </c>
      <c r="I47" s="30">
        <f>667356+125000</f>
        <v>792356</v>
      </c>
      <c r="J47" s="30"/>
      <c r="K47" s="30"/>
    </row>
    <row r="48" spans="1:11" ht="69.599999999999994" hidden="1" customHeight="1" x14ac:dyDescent="0.2">
      <c r="B48" s="22"/>
      <c r="C48" s="22"/>
      <c r="D48" s="22"/>
      <c r="E48" s="27"/>
      <c r="F48" s="26"/>
      <c r="G48" s="23"/>
      <c r="H48" s="30">
        <f t="shared" si="3"/>
        <v>0</v>
      </c>
      <c r="I48" s="30"/>
      <c r="J48" s="30"/>
      <c r="K48" s="30"/>
    </row>
    <row r="49" spans="2:11" ht="94.5" customHeight="1" x14ac:dyDescent="0.2">
      <c r="B49" s="33" t="s">
        <v>55</v>
      </c>
      <c r="C49" s="33" t="s">
        <v>56</v>
      </c>
      <c r="D49" s="33" t="s">
        <v>57</v>
      </c>
      <c r="E49" s="36" t="s">
        <v>58</v>
      </c>
      <c r="F49" s="26" t="s">
        <v>234</v>
      </c>
      <c r="G49" s="23"/>
      <c r="H49" s="30">
        <f t="shared" si="3"/>
        <v>36800</v>
      </c>
      <c r="I49" s="30">
        <v>36800</v>
      </c>
      <c r="J49" s="30"/>
      <c r="K49" s="30"/>
    </row>
    <row r="50" spans="2:11" ht="54.75" customHeight="1" x14ac:dyDescent="0.2">
      <c r="B50" s="33" t="s">
        <v>59</v>
      </c>
      <c r="C50" s="33" t="s">
        <v>60</v>
      </c>
      <c r="D50" s="33" t="s">
        <v>57</v>
      </c>
      <c r="E50" s="25" t="s">
        <v>61</v>
      </c>
      <c r="F50" s="26"/>
      <c r="G50" s="23"/>
      <c r="H50" s="30">
        <f t="shared" si="3"/>
        <v>76160</v>
      </c>
      <c r="I50" s="30">
        <f>I51+I52+I53</f>
        <v>76160</v>
      </c>
      <c r="J50" s="30">
        <f>J52+J53</f>
        <v>0</v>
      </c>
      <c r="K50" s="30"/>
    </row>
    <row r="51" spans="2:11" ht="54.75" hidden="1" customHeight="1" x14ac:dyDescent="0.2">
      <c r="B51" s="69"/>
      <c r="C51" s="69"/>
      <c r="D51" s="69"/>
      <c r="E51" s="70"/>
      <c r="F51" s="26" t="s">
        <v>365</v>
      </c>
      <c r="G51" s="23"/>
      <c r="H51" s="30">
        <f t="shared" si="3"/>
        <v>6000</v>
      </c>
      <c r="I51" s="30">
        <v>6000</v>
      </c>
      <c r="J51" s="30"/>
      <c r="K51" s="30"/>
    </row>
    <row r="52" spans="2:11" ht="70.900000000000006" customHeight="1" x14ac:dyDescent="0.2">
      <c r="B52" s="62"/>
      <c r="C52" s="62"/>
      <c r="D52" s="62"/>
      <c r="E52" s="62"/>
      <c r="F52" s="26" t="s">
        <v>348</v>
      </c>
      <c r="G52" s="23"/>
      <c r="H52" s="30">
        <f t="shared" si="3"/>
        <v>43375</v>
      </c>
      <c r="I52" s="30">
        <f>25375+18000</f>
        <v>43375</v>
      </c>
      <c r="J52" s="30"/>
      <c r="K52" s="30"/>
    </row>
    <row r="53" spans="2:11" ht="84" customHeight="1" x14ac:dyDescent="0.2">
      <c r="B53" s="63"/>
      <c r="C53" s="63"/>
      <c r="D53" s="63"/>
      <c r="E53" s="63"/>
      <c r="F53" s="26" t="s">
        <v>235</v>
      </c>
      <c r="G53" s="23"/>
      <c r="H53" s="30">
        <f t="shared" si="3"/>
        <v>26785</v>
      </c>
      <c r="I53" s="30">
        <v>26785</v>
      </c>
      <c r="J53" s="30"/>
      <c r="K53" s="30"/>
    </row>
    <row r="54" spans="2:11" ht="93" customHeight="1" x14ac:dyDescent="0.2">
      <c r="B54" s="33" t="s">
        <v>62</v>
      </c>
      <c r="C54" s="33" t="s">
        <v>63</v>
      </c>
      <c r="D54" s="33" t="s">
        <v>57</v>
      </c>
      <c r="E54" s="25" t="s">
        <v>64</v>
      </c>
      <c r="F54" s="24" t="s">
        <v>234</v>
      </c>
      <c r="G54" s="23"/>
      <c r="H54" s="30">
        <f t="shared" si="3"/>
        <v>24650</v>
      </c>
      <c r="I54" s="30">
        <v>24650</v>
      </c>
      <c r="J54" s="30"/>
      <c r="K54" s="30"/>
    </row>
    <row r="55" spans="2:11" ht="53.25" customHeight="1" x14ac:dyDescent="0.2">
      <c r="B55" s="33" t="s">
        <v>164</v>
      </c>
      <c r="C55" s="33" t="s">
        <v>165</v>
      </c>
      <c r="D55" s="33" t="s">
        <v>57</v>
      </c>
      <c r="E55" s="25" t="s">
        <v>166</v>
      </c>
      <c r="F55" s="24"/>
      <c r="G55" s="23"/>
      <c r="H55" s="30">
        <f t="shared" si="3"/>
        <v>1894000</v>
      </c>
      <c r="I55" s="30">
        <f>I56+I57</f>
        <v>1894000</v>
      </c>
      <c r="J55" s="30"/>
      <c r="K55" s="30"/>
    </row>
    <row r="56" spans="2:11" ht="53.25" hidden="1" customHeight="1" x14ac:dyDescent="0.2">
      <c r="B56" s="33"/>
      <c r="C56" s="33"/>
      <c r="D56" s="33"/>
      <c r="E56" s="25"/>
      <c r="F56" s="24" t="s">
        <v>366</v>
      </c>
      <c r="G56" s="23"/>
      <c r="H56" s="30">
        <f t="shared" si="3"/>
        <v>994000</v>
      </c>
      <c r="I56" s="30">
        <v>994000</v>
      </c>
      <c r="J56" s="30"/>
      <c r="K56" s="30"/>
    </row>
    <row r="57" spans="2:11" ht="53.25" customHeight="1" x14ac:dyDescent="0.2">
      <c r="B57" s="33"/>
      <c r="C57" s="33"/>
      <c r="D57" s="33"/>
      <c r="E57" s="25"/>
      <c r="F57" s="26" t="s">
        <v>348</v>
      </c>
      <c r="G57" s="23"/>
      <c r="H57" s="30">
        <f t="shared" si="3"/>
        <v>900000</v>
      </c>
      <c r="I57" s="30">
        <v>900000</v>
      </c>
      <c r="J57" s="30"/>
      <c r="K57" s="30"/>
    </row>
    <row r="58" spans="2:11" ht="33.75" customHeight="1" x14ac:dyDescent="0.25">
      <c r="B58" s="33" t="s">
        <v>65</v>
      </c>
      <c r="C58" s="33" t="s">
        <v>66</v>
      </c>
      <c r="D58" s="33" t="s">
        <v>57</v>
      </c>
      <c r="E58" s="25" t="s">
        <v>67</v>
      </c>
      <c r="F58" s="37"/>
      <c r="G58" s="23"/>
      <c r="H58" s="30">
        <f t="shared" si="3"/>
        <v>450000</v>
      </c>
      <c r="I58" s="30">
        <v>450000</v>
      </c>
      <c r="J58" s="30"/>
      <c r="K58" s="30"/>
    </row>
    <row r="59" spans="2:11" ht="34.9" customHeight="1" x14ac:dyDescent="0.25">
      <c r="B59" s="33" t="s">
        <v>68</v>
      </c>
      <c r="C59" s="33" t="s">
        <v>69</v>
      </c>
      <c r="D59" s="33" t="s">
        <v>57</v>
      </c>
      <c r="E59" s="25" t="s">
        <v>70</v>
      </c>
      <c r="F59" s="67"/>
      <c r="G59" s="23"/>
      <c r="H59" s="30">
        <f t="shared" si="3"/>
        <v>2370603</v>
      </c>
      <c r="I59" s="30">
        <f>I60+I61+I62+I63+I65+I66+I67+I64</f>
        <v>2370603</v>
      </c>
      <c r="J59" s="30">
        <f>J60+J61+J63+J65+J66</f>
        <v>0</v>
      </c>
      <c r="K59" s="30">
        <f>K60+K61+K63+K65+K66</f>
        <v>0</v>
      </c>
    </row>
    <row r="60" spans="2:11" ht="36" hidden="1" customHeight="1" x14ac:dyDescent="0.2">
      <c r="B60" s="64"/>
      <c r="C60" s="64"/>
      <c r="D60" s="64"/>
      <c r="E60" s="64"/>
      <c r="F60" s="24" t="s">
        <v>205</v>
      </c>
      <c r="G60" s="23"/>
      <c r="H60" s="30">
        <f t="shared" si="3"/>
        <v>288140</v>
      </c>
      <c r="I60" s="30">
        <v>288140</v>
      </c>
      <c r="J60" s="30"/>
      <c r="K60" s="30"/>
    </row>
    <row r="61" spans="2:11" ht="63" hidden="1" customHeight="1" x14ac:dyDescent="0.2">
      <c r="B61" s="65"/>
      <c r="C61" s="65"/>
      <c r="D61" s="65"/>
      <c r="E61" s="65"/>
      <c r="F61" s="24" t="s">
        <v>206</v>
      </c>
      <c r="G61" s="23"/>
      <c r="H61" s="30">
        <f t="shared" si="3"/>
        <v>66000</v>
      </c>
      <c r="I61" s="30">
        <v>66000</v>
      </c>
      <c r="J61" s="30"/>
      <c r="K61" s="30"/>
    </row>
    <row r="62" spans="2:11" ht="34.5" hidden="1" customHeight="1" x14ac:dyDescent="0.2">
      <c r="B62" s="65"/>
      <c r="C62" s="65"/>
      <c r="D62" s="65"/>
      <c r="E62" s="65"/>
      <c r="F62" s="24" t="s">
        <v>207</v>
      </c>
      <c r="G62" s="23"/>
      <c r="H62" s="30">
        <f t="shared" si="3"/>
        <v>240000</v>
      </c>
      <c r="I62" s="30">
        <v>240000</v>
      </c>
      <c r="J62" s="30"/>
      <c r="K62" s="30"/>
    </row>
    <row r="63" spans="2:11" ht="48" hidden="1" customHeight="1" x14ac:dyDescent="0.2">
      <c r="B63" s="65"/>
      <c r="C63" s="65"/>
      <c r="D63" s="65"/>
      <c r="E63" s="65"/>
      <c r="F63" s="24" t="s">
        <v>71</v>
      </c>
      <c r="G63" s="23"/>
      <c r="H63" s="30">
        <f t="shared" si="3"/>
        <v>152700</v>
      </c>
      <c r="I63" s="30">
        <v>152700</v>
      </c>
      <c r="J63" s="30"/>
      <c r="K63" s="30"/>
    </row>
    <row r="64" spans="2:11" ht="48" hidden="1" customHeight="1" x14ac:dyDescent="0.2">
      <c r="B64" s="65"/>
      <c r="C64" s="65"/>
      <c r="D64" s="65"/>
      <c r="E64" s="65"/>
      <c r="F64" s="24" t="s">
        <v>407</v>
      </c>
      <c r="G64" s="23"/>
      <c r="H64" s="30">
        <f t="shared" si="3"/>
        <v>100000</v>
      </c>
      <c r="I64" s="30">
        <v>100000</v>
      </c>
      <c r="J64" s="30"/>
      <c r="K64" s="30"/>
    </row>
    <row r="65" spans="1:11" ht="73.150000000000006" hidden="1" customHeight="1" x14ac:dyDescent="0.2">
      <c r="B65" s="65"/>
      <c r="C65" s="65"/>
      <c r="D65" s="65"/>
      <c r="E65" s="65"/>
      <c r="F65" s="42" t="s">
        <v>367</v>
      </c>
      <c r="G65" s="23"/>
      <c r="H65" s="30">
        <f t="shared" si="3"/>
        <v>773500</v>
      </c>
      <c r="I65" s="30">
        <v>773500</v>
      </c>
      <c r="J65" s="30"/>
      <c r="K65" s="30"/>
    </row>
    <row r="66" spans="1:11" ht="69.599999999999994" hidden="1" customHeight="1" x14ac:dyDescent="0.2">
      <c r="B66" s="66"/>
      <c r="C66" s="66"/>
      <c r="D66" s="66"/>
      <c r="E66" s="66"/>
      <c r="F66" s="24" t="s">
        <v>72</v>
      </c>
      <c r="G66" s="23"/>
      <c r="H66" s="30">
        <f t="shared" si="3"/>
        <v>230600</v>
      </c>
      <c r="I66" s="30">
        <v>230600</v>
      </c>
      <c r="J66" s="30"/>
      <c r="K66" s="30"/>
    </row>
    <row r="67" spans="1:11" ht="69.599999999999994" customHeight="1" x14ac:dyDescent="0.2">
      <c r="B67" s="23"/>
      <c r="C67" s="23"/>
      <c r="D67" s="23"/>
      <c r="E67" s="23"/>
      <c r="F67" s="26" t="s">
        <v>235</v>
      </c>
      <c r="G67" s="23"/>
      <c r="H67" s="30">
        <f t="shared" si="3"/>
        <v>519663</v>
      </c>
      <c r="I67" s="30">
        <v>519663</v>
      </c>
      <c r="J67" s="30"/>
      <c r="K67" s="30"/>
    </row>
    <row r="68" spans="1:11" ht="69.599999999999994" customHeight="1" x14ac:dyDescent="0.25">
      <c r="B68" s="122" t="s">
        <v>93</v>
      </c>
      <c r="C68" s="122" t="s">
        <v>94</v>
      </c>
      <c r="D68" s="122" t="s">
        <v>40</v>
      </c>
      <c r="E68" s="40" t="s">
        <v>95</v>
      </c>
      <c r="F68" s="26"/>
      <c r="G68" s="23"/>
      <c r="H68" s="30">
        <f t="shared" si="3"/>
        <v>300000</v>
      </c>
      <c r="I68" s="30">
        <f>I69</f>
        <v>300000</v>
      </c>
      <c r="J68" s="30">
        <f>J69</f>
        <v>0</v>
      </c>
      <c r="K68" s="30">
        <f>K69</f>
        <v>0</v>
      </c>
    </row>
    <row r="69" spans="1:11" ht="142.9" customHeight="1" x14ac:dyDescent="0.25">
      <c r="B69" s="122"/>
      <c r="C69" s="122"/>
      <c r="D69" s="122"/>
      <c r="E69" s="40"/>
      <c r="F69" s="26" t="s">
        <v>419</v>
      </c>
      <c r="G69" s="23"/>
      <c r="H69" s="30">
        <f t="shared" si="3"/>
        <v>300000</v>
      </c>
      <c r="I69" s="30">
        <v>300000</v>
      </c>
      <c r="J69" s="30"/>
      <c r="K69" s="30"/>
    </row>
    <row r="70" spans="1:11" ht="69.599999999999994" hidden="1" customHeight="1" x14ac:dyDescent="0.25">
      <c r="B70" s="122"/>
      <c r="C70" s="122"/>
      <c r="D70" s="122"/>
      <c r="E70" s="40"/>
      <c r="F70" s="26"/>
      <c r="G70" s="23"/>
      <c r="H70" s="30">
        <f t="shared" si="3"/>
        <v>0</v>
      </c>
      <c r="I70" s="30"/>
      <c r="J70" s="30"/>
      <c r="K70" s="30"/>
    </row>
    <row r="71" spans="1:11" ht="69.599999999999994" hidden="1" customHeight="1" x14ac:dyDescent="0.25">
      <c r="B71" s="122"/>
      <c r="C71" s="122"/>
      <c r="D71" s="122"/>
      <c r="E71" s="40"/>
      <c r="F71" s="26"/>
      <c r="G71" s="23"/>
      <c r="H71" s="30">
        <f t="shared" si="3"/>
        <v>0</v>
      </c>
      <c r="I71" s="30"/>
      <c r="J71" s="30"/>
      <c r="K71" s="30"/>
    </row>
    <row r="72" spans="1:11" ht="69.599999999999994" hidden="1" customHeight="1" x14ac:dyDescent="0.25">
      <c r="B72" s="122"/>
      <c r="C72" s="122"/>
      <c r="D72" s="122"/>
      <c r="E72" s="40"/>
      <c r="F72" s="26"/>
      <c r="G72" s="23"/>
      <c r="H72" s="30">
        <f t="shared" si="3"/>
        <v>0</v>
      </c>
      <c r="I72" s="30"/>
      <c r="J72" s="30"/>
      <c r="K72" s="30"/>
    </row>
    <row r="73" spans="1:11" ht="69.599999999999994" hidden="1" customHeight="1" x14ac:dyDescent="0.25">
      <c r="B73" s="122"/>
      <c r="C73" s="122"/>
      <c r="D73" s="122"/>
      <c r="E73" s="40"/>
      <c r="F73" s="26"/>
      <c r="G73" s="23"/>
      <c r="H73" s="30">
        <f t="shared" si="3"/>
        <v>0</v>
      </c>
      <c r="I73" s="30"/>
      <c r="J73" s="30"/>
      <c r="K73" s="30"/>
    </row>
    <row r="74" spans="1:11" ht="69.599999999999994" hidden="1" customHeight="1" x14ac:dyDescent="0.25">
      <c r="B74" s="125"/>
      <c r="C74" s="125"/>
      <c r="D74" s="125"/>
      <c r="E74" s="126"/>
      <c r="F74" s="26"/>
      <c r="G74" s="23"/>
      <c r="H74" s="30">
        <f t="shared" si="3"/>
        <v>0</v>
      </c>
      <c r="I74" s="30"/>
      <c r="J74" s="30"/>
      <c r="K74" s="30"/>
    </row>
    <row r="75" spans="1:11" ht="82.5" hidden="1" customHeight="1" x14ac:dyDescent="0.2">
      <c r="B75" s="71" t="s">
        <v>327</v>
      </c>
      <c r="C75" s="104">
        <v>7322</v>
      </c>
      <c r="D75" s="105" t="s">
        <v>21</v>
      </c>
      <c r="E75" s="72" t="s">
        <v>258</v>
      </c>
      <c r="F75" s="24" t="s">
        <v>326</v>
      </c>
      <c r="G75" s="23"/>
      <c r="H75" s="30">
        <f t="shared" si="3"/>
        <v>0</v>
      </c>
      <c r="I75" s="30"/>
      <c r="J75" s="30"/>
      <c r="K75" s="30"/>
    </row>
    <row r="76" spans="1:11" s="8" customFormat="1" ht="69.75" hidden="1" customHeight="1" x14ac:dyDescent="0.2">
      <c r="A76" s="7"/>
      <c r="B76" s="33" t="s">
        <v>76</v>
      </c>
      <c r="C76" s="33" t="s">
        <v>77</v>
      </c>
      <c r="D76" s="33" t="s">
        <v>78</v>
      </c>
      <c r="E76" s="38" t="s">
        <v>79</v>
      </c>
      <c r="F76" s="32" t="s">
        <v>181</v>
      </c>
      <c r="G76" s="23" t="s">
        <v>145</v>
      </c>
      <c r="H76" s="29">
        <f t="shared" si="3"/>
        <v>0</v>
      </c>
      <c r="I76" s="29">
        <f>I77</f>
        <v>0</v>
      </c>
      <c r="J76" s="29">
        <f>J77</f>
        <v>0</v>
      </c>
      <c r="K76" s="29">
        <f>K77</f>
        <v>0</v>
      </c>
    </row>
    <row r="77" spans="1:11" ht="27" hidden="1" customHeight="1" x14ac:dyDescent="0.2">
      <c r="B77" s="33"/>
      <c r="C77" s="33"/>
      <c r="D77" s="33"/>
      <c r="E77" s="38"/>
      <c r="F77" s="24"/>
      <c r="G77" s="23"/>
      <c r="H77" s="30">
        <f t="shared" si="3"/>
        <v>0</v>
      </c>
      <c r="I77" s="30"/>
      <c r="J77" s="30"/>
      <c r="K77" s="30"/>
    </row>
    <row r="78" spans="1:11" ht="65.25" customHeight="1" x14ac:dyDescent="0.2">
      <c r="B78" s="33" t="s">
        <v>175</v>
      </c>
      <c r="C78" s="33" t="s">
        <v>176</v>
      </c>
      <c r="D78" s="33" t="s">
        <v>124</v>
      </c>
      <c r="E78" s="25" t="s">
        <v>372</v>
      </c>
      <c r="F78" s="148" t="s">
        <v>385</v>
      </c>
      <c r="G78" s="23" t="s">
        <v>356</v>
      </c>
      <c r="H78" s="29">
        <f t="shared" si="3"/>
        <v>85000</v>
      </c>
      <c r="I78" s="29">
        <v>85000</v>
      </c>
      <c r="J78" s="29"/>
      <c r="K78" s="29"/>
    </row>
    <row r="79" spans="1:11" ht="64.5" hidden="1" customHeight="1" x14ac:dyDescent="0.2">
      <c r="B79" s="33"/>
      <c r="C79" s="33"/>
      <c r="D79" s="33"/>
      <c r="E79" s="25"/>
      <c r="F79" s="32" t="s">
        <v>244</v>
      </c>
      <c r="G79" s="23" t="s">
        <v>353</v>
      </c>
      <c r="H79" s="29">
        <f t="shared" si="3"/>
        <v>0</v>
      </c>
      <c r="I79" s="29">
        <f>SUM(I80:I82)</f>
        <v>0</v>
      </c>
      <c r="J79" s="29">
        <f>SUM(J80:J82)</f>
        <v>0</v>
      </c>
      <c r="K79" s="29">
        <f>SUM(K80:K82)</f>
        <v>0</v>
      </c>
    </row>
    <row r="80" spans="1:11" ht="64.150000000000006" hidden="1" customHeight="1" x14ac:dyDescent="0.25">
      <c r="B80" s="122" t="s">
        <v>245</v>
      </c>
      <c r="C80" s="123" t="s">
        <v>246</v>
      </c>
      <c r="D80" s="123" t="s">
        <v>161</v>
      </c>
      <c r="E80" s="124" t="s">
        <v>247</v>
      </c>
      <c r="F80" s="24" t="s">
        <v>257</v>
      </c>
      <c r="G80" s="23" t="s">
        <v>353</v>
      </c>
      <c r="H80" s="30">
        <f t="shared" si="3"/>
        <v>0</v>
      </c>
      <c r="I80" s="30"/>
      <c r="J80" s="30"/>
      <c r="K80" s="30"/>
    </row>
    <row r="81" spans="1:11" ht="63" hidden="1" customHeight="1" x14ac:dyDescent="0.2">
      <c r="B81" s="33" t="s">
        <v>331</v>
      </c>
      <c r="C81" s="33" t="s">
        <v>333</v>
      </c>
      <c r="D81" s="33" t="s">
        <v>57</v>
      </c>
      <c r="E81" s="25" t="s">
        <v>332</v>
      </c>
      <c r="F81" s="24" t="s">
        <v>316</v>
      </c>
      <c r="G81" s="23" t="s">
        <v>353</v>
      </c>
      <c r="H81" s="30">
        <f t="shared" si="3"/>
        <v>0</v>
      </c>
      <c r="I81" s="30"/>
      <c r="J81" s="30"/>
      <c r="K81" s="30"/>
    </row>
    <row r="82" spans="1:11" ht="54" hidden="1" customHeight="1" x14ac:dyDescent="0.25">
      <c r="B82" s="119" t="s">
        <v>114</v>
      </c>
      <c r="C82" s="119" t="s">
        <v>115</v>
      </c>
      <c r="D82" s="119" t="s">
        <v>116</v>
      </c>
      <c r="E82" s="121" t="s">
        <v>117</v>
      </c>
      <c r="F82" s="24"/>
      <c r="G82" s="23" t="s">
        <v>353</v>
      </c>
      <c r="H82" s="30">
        <f t="shared" si="3"/>
        <v>0</v>
      </c>
      <c r="I82" s="30"/>
      <c r="J82" s="30"/>
      <c r="K82" s="30"/>
    </row>
    <row r="83" spans="1:11" s="8" customFormat="1" ht="71.25" customHeight="1" x14ac:dyDescent="0.2">
      <c r="A83" s="7"/>
      <c r="B83" s="23"/>
      <c r="C83" s="39"/>
      <c r="D83" s="39"/>
      <c r="E83" s="39"/>
      <c r="F83" s="32" t="s">
        <v>386</v>
      </c>
      <c r="G83" s="23" t="s">
        <v>387</v>
      </c>
      <c r="H83" s="29">
        <f t="shared" si="3"/>
        <v>3679100</v>
      </c>
      <c r="I83" s="29">
        <f>I86+I88+I89+I91+I84+I90+I85</f>
        <v>3679100</v>
      </c>
      <c r="J83" s="29">
        <f>J86+J88+J89+J91+J84</f>
        <v>0</v>
      </c>
      <c r="K83" s="29">
        <f>K86+K88+K89+K91+K84</f>
        <v>0</v>
      </c>
    </row>
    <row r="84" spans="1:11" s="8" customFormat="1" ht="51.75" customHeight="1" x14ac:dyDescent="0.2">
      <c r="A84" s="7"/>
      <c r="B84" s="33" t="s">
        <v>97</v>
      </c>
      <c r="C84" s="33" t="s">
        <v>98</v>
      </c>
      <c r="D84" s="33" t="s">
        <v>89</v>
      </c>
      <c r="E84" s="25" t="s">
        <v>99</v>
      </c>
      <c r="F84" s="32"/>
      <c r="G84" s="23"/>
      <c r="H84" s="30">
        <f t="shared" si="3"/>
        <v>12000</v>
      </c>
      <c r="I84" s="30">
        <v>12000</v>
      </c>
      <c r="J84" s="29"/>
      <c r="K84" s="29"/>
    </row>
    <row r="85" spans="1:11" s="8" customFormat="1" ht="74.25" customHeight="1" x14ac:dyDescent="0.25">
      <c r="A85" s="7"/>
      <c r="B85" s="119" t="s">
        <v>104</v>
      </c>
      <c r="C85" s="119" t="s">
        <v>105</v>
      </c>
      <c r="D85" s="119" t="s">
        <v>102</v>
      </c>
      <c r="E85" s="121" t="s">
        <v>106</v>
      </c>
      <c r="F85" s="32"/>
      <c r="G85" s="23"/>
      <c r="H85" s="30">
        <f t="shared" si="3"/>
        <v>24000</v>
      </c>
      <c r="I85" s="30">
        <v>24000</v>
      </c>
      <c r="J85" s="29"/>
      <c r="K85" s="29"/>
    </row>
    <row r="86" spans="1:11" ht="111.75" customHeight="1" x14ac:dyDescent="0.25">
      <c r="B86" s="33" t="s">
        <v>80</v>
      </c>
      <c r="C86" s="33" t="s">
        <v>81</v>
      </c>
      <c r="D86" s="33" t="s">
        <v>82</v>
      </c>
      <c r="E86" s="38" t="s">
        <v>83</v>
      </c>
      <c r="F86" s="67"/>
      <c r="G86" s="23"/>
      <c r="H86" s="30">
        <f t="shared" si="3"/>
        <v>208500</v>
      </c>
      <c r="I86" s="30">
        <v>208500</v>
      </c>
      <c r="J86" s="30"/>
      <c r="K86" s="30"/>
    </row>
    <row r="87" spans="1:11" ht="31.5" hidden="1" x14ac:dyDescent="0.25">
      <c r="B87" s="33" t="s">
        <v>84</v>
      </c>
      <c r="C87" s="33" t="s">
        <v>85</v>
      </c>
      <c r="D87" s="33"/>
      <c r="E87" s="38" t="s">
        <v>86</v>
      </c>
      <c r="F87" s="67"/>
      <c r="G87" s="23"/>
      <c r="H87" s="30">
        <f t="shared" si="3"/>
        <v>0</v>
      </c>
      <c r="I87" s="30"/>
      <c r="J87" s="30"/>
      <c r="K87" s="30"/>
    </row>
    <row r="88" spans="1:11" ht="35.25" customHeight="1" x14ac:dyDescent="0.25">
      <c r="B88" s="33" t="s">
        <v>87</v>
      </c>
      <c r="C88" s="33" t="s">
        <v>88</v>
      </c>
      <c r="D88" s="33" t="s">
        <v>89</v>
      </c>
      <c r="E88" s="38" t="s">
        <v>90</v>
      </c>
      <c r="F88" s="67"/>
      <c r="G88" s="23"/>
      <c r="H88" s="30">
        <f t="shared" si="3"/>
        <v>762000</v>
      </c>
      <c r="I88" s="30">
        <v>762000</v>
      </c>
      <c r="J88" s="30"/>
      <c r="K88" s="30"/>
    </row>
    <row r="89" spans="1:11" ht="80.25" customHeight="1" x14ac:dyDescent="0.25">
      <c r="B89" s="33" t="s">
        <v>91</v>
      </c>
      <c r="C89" s="33" t="s">
        <v>92</v>
      </c>
      <c r="D89" s="33" t="s">
        <v>89</v>
      </c>
      <c r="E89" s="38" t="s">
        <v>373</v>
      </c>
      <c r="F89" s="67" t="s">
        <v>236</v>
      </c>
      <c r="G89" s="23"/>
      <c r="H89" s="30">
        <f t="shared" si="3"/>
        <v>74600</v>
      </c>
      <c r="I89" s="30">
        <v>74600</v>
      </c>
      <c r="J89" s="30"/>
      <c r="K89" s="30"/>
    </row>
    <row r="90" spans="1:11" ht="63" customHeight="1" x14ac:dyDescent="0.25">
      <c r="B90" s="33" t="s">
        <v>114</v>
      </c>
      <c r="C90" s="33" t="s">
        <v>115</v>
      </c>
      <c r="D90" s="33" t="s">
        <v>116</v>
      </c>
      <c r="E90" s="38" t="s">
        <v>117</v>
      </c>
      <c r="F90" s="67"/>
      <c r="G90" s="23"/>
      <c r="H90" s="30">
        <f t="shared" si="3"/>
        <v>98000</v>
      </c>
      <c r="I90" s="30">
        <v>98000</v>
      </c>
      <c r="J90" s="30"/>
      <c r="K90" s="30"/>
    </row>
    <row r="91" spans="1:11" ht="145.15" customHeight="1" x14ac:dyDescent="0.25">
      <c r="B91" s="33" t="s">
        <v>93</v>
      </c>
      <c r="C91" s="33" t="s">
        <v>94</v>
      </c>
      <c r="D91" s="33" t="s">
        <v>40</v>
      </c>
      <c r="E91" s="38" t="s">
        <v>95</v>
      </c>
      <c r="F91" s="67" t="s">
        <v>408</v>
      </c>
      <c r="G91" s="23"/>
      <c r="H91" s="30">
        <f t="shared" si="3"/>
        <v>2500000</v>
      </c>
      <c r="I91" s="30">
        <v>2500000</v>
      </c>
      <c r="J91" s="30"/>
      <c r="K91" s="30"/>
    </row>
    <row r="92" spans="1:11" s="8" customFormat="1" ht="66.599999999999994" customHeight="1" x14ac:dyDescent="0.2">
      <c r="A92" s="7"/>
      <c r="B92" s="23"/>
      <c r="C92" s="39"/>
      <c r="D92" s="39"/>
      <c r="E92" s="39"/>
      <c r="F92" s="32" t="s">
        <v>96</v>
      </c>
      <c r="G92" s="23" t="s">
        <v>146</v>
      </c>
      <c r="H92" s="29">
        <f t="shared" si="3"/>
        <v>10717428</v>
      </c>
      <c r="I92" s="29">
        <f>I93+I94+I95+I96+I97+I98+I99+I100+I101+I102</f>
        <v>10717428</v>
      </c>
      <c r="J92" s="29">
        <f>J93+J94+J95+J96+J97+J98+J99+J100+J101+J102</f>
        <v>0</v>
      </c>
      <c r="K92" s="29">
        <f>K93+K94+K95+K96+K97+K98+K99+K100+K101+K102</f>
        <v>0</v>
      </c>
    </row>
    <row r="93" spans="1:11" ht="50.25" customHeight="1" x14ac:dyDescent="0.2">
      <c r="B93" s="33" t="s">
        <v>97</v>
      </c>
      <c r="C93" s="33" t="s">
        <v>98</v>
      </c>
      <c r="D93" s="33" t="s">
        <v>89</v>
      </c>
      <c r="E93" s="25" t="s">
        <v>99</v>
      </c>
      <c r="F93" s="24"/>
      <c r="G93" s="23"/>
      <c r="H93" s="30">
        <f t="shared" si="3"/>
        <v>25000</v>
      </c>
      <c r="I93" s="30">
        <v>25000</v>
      </c>
      <c r="J93" s="30"/>
      <c r="K93" s="30"/>
    </row>
    <row r="94" spans="1:11" ht="50.25" customHeight="1" x14ac:dyDescent="0.2">
      <c r="B94" s="33" t="s">
        <v>100</v>
      </c>
      <c r="C94" s="33" t="s">
        <v>101</v>
      </c>
      <c r="D94" s="33" t="s">
        <v>102</v>
      </c>
      <c r="E94" s="25" t="s">
        <v>103</v>
      </c>
      <c r="F94" s="24"/>
      <c r="G94" s="23"/>
      <c r="H94" s="30">
        <f t="shared" si="3"/>
        <v>153000</v>
      </c>
      <c r="I94" s="30">
        <v>153000</v>
      </c>
      <c r="J94" s="30"/>
      <c r="K94" s="30"/>
    </row>
    <row r="95" spans="1:11" ht="65.25" customHeight="1" x14ac:dyDescent="0.2">
      <c r="B95" s="33" t="s">
        <v>104</v>
      </c>
      <c r="C95" s="33" t="s">
        <v>105</v>
      </c>
      <c r="D95" s="33" t="s">
        <v>102</v>
      </c>
      <c r="E95" s="38" t="s">
        <v>106</v>
      </c>
      <c r="F95" s="24"/>
      <c r="G95" s="23"/>
      <c r="H95" s="30">
        <f t="shared" si="3"/>
        <v>3000000</v>
      </c>
      <c r="I95" s="30">
        <v>3000000</v>
      </c>
      <c r="J95" s="30"/>
      <c r="K95" s="30"/>
    </row>
    <row r="96" spans="1:11" ht="76.5" customHeight="1" x14ac:dyDescent="0.2">
      <c r="B96" s="33" t="s">
        <v>107</v>
      </c>
      <c r="C96" s="33" t="s">
        <v>108</v>
      </c>
      <c r="D96" s="33" t="s">
        <v>102</v>
      </c>
      <c r="E96" s="38" t="s">
        <v>109</v>
      </c>
      <c r="F96" s="24"/>
      <c r="G96" s="23"/>
      <c r="H96" s="30">
        <f t="shared" si="3"/>
        <v>160000</v>
      </c>
      <c r="I96" s="30">
        <v>160000</v>
      </c>
      <c r="J96" s="30"/>
      <c r="K96" s="30"/>
    </row>
    <row r="97" spans="2:11" ht="150" customHeight="1" x14ac:dyDescent="0.25">
      <c r="B97" s="33" t="s">
        <v>110</v>
      </c>
      <c r="C97" s="33" t="s">
        <v>111</v>
      </c>
      <c r="D97" s="33" t="s">
        <v>112</v>
      </c>
      <c r="E97" s="35" t="s">
        <v>113</v>
      </c>
      <c r="F97" s="24"/>
      <c r="G97" s="23"/>
      <c r="H97" s="30">
        <f t="shared" si="3"/>
        <v>211200</v>
      </c>
      <c r="I97" s="30">
        <v>211200</v>
      </c>
      <c r="J97" s="30"/>
      <c r="K97" s="30"/>
    </row>
    <row r="98" spans="2:11" ht="111.75" customHeight="1" x14ac:dyDescent="0.25">
      <c r="B98" s="33" t="s">
        <v>80</v>
      </c>
      <c r="C98" s="33" t="s">
        <v>81</v>
      </c>
      <c r="D98" s="33" t="s">
        <v>82</v>
      </c>
      <c r="E98" s="40" t="s">
        <v>83</v>
      </c>
      <c r="F98" s="24"/>
      <c r="G98" s="23"/>
      <c r="H98" s="30">
        <f t="shared" si="3"/>
        <v>320500</v>
      </c>
      <c r="I98" s="30">
        <f>190500+130000</f>
        <v>320500</v>
      </c>
      <c r="J98" s="30"/>
      <c r="K98" s="30"/>
    </row>
    <row r="99" spans="2:11" ht="45.75" customHeight="1" x14ac:dyDescent="0.25">
      <c r="B99" s="33" t="s">
        <v>87</v>
      </c>
      <c r="C99" s="33" t="s">
        <v>88</v>
      </c>
      <c r="D99" s="33" t="s">
        <v>89</v>
      </c>
      <c r="E99" s="40" t="s">
        <v>90</v>
      </c>
      <c r="F99" s="24"/>
      <c r="G99" s="23"/>
      <c r="H99" s="30">
        <f t="shared" si="3"/>
        <v>761800</v>
      </c>
      <c r="I99" s="30">
        <f>761800</f>
        <v>761800</v>
      </c>
      <c r="J99" s="30"/>
      <c r="K99" s="30"/>
    </row>
    <row r="100" spans="2:11" ht="208.15" customHeight="1" x14ac:dyDescent="0.2">
      <c r="B100" s="33" t="s">
        <v>91</v>
      </c>
      <c r="C100" s="33" t="s">
        <v>92</v>
      </c>
      <c r="D100" s="33" t="s">
        <v>89</v>
      </c>
      <c r="E100" s="38" t="s">
        <v>373</v>
      </c>
      <c r="F100" s="24" t="s">
        <v>237</v>
      </c>
      <c r="G100" s="23"/>
      <c r="H100" s="30">
        <f t="shared" si="3"/>
        <v>271200</v>
      </c>
      <c r="I100" s="30">
        <f>264200+7000</f>
        <v>271200</v>
      </c>
      <c r="J100" s="30"/>
      <c r="K100" s="30"/>
    </row>
    <row r="101" spans="2:11" ht="54.75" customHeight="1" x14ac:dyDescent="0.2">
      <c r="B101" s="33" t="s">
        <v>114</v>
      </c>
      <c r="C101" s="33" t="s">
        <v>115</v>
      </c>
      <c r="D101" s="33" t="s">
        <v>116</v>
      </c>
      <c r="E101" s="38" t="s">
        <v>117</v>
      </c>
      <c r="F101" s="24"/>
      <c r="G101" s="23"/>
      <c r="H101" s="30">
        <f t="shared" si="3"/>
        <v>5030480</v>
      </c>
      <c r="I101" s="30">
        <f>2311480+386000+2340000-7000</f>
        <v>5030480</v>
      </c>
      <c r="J101" s="30"/>
      <c r="K101" s="30"/>
    </row>
    <row r="102" spans="2:11" ht="54.75" customHeight="1" x14ac:dyDescent="0.25">
      <c r="B102" s="119" t="s">
        <v>93</v>
      </c>
      <c r="C102" s="119" t="s">
        <v>94</v>
      </c>
      <c r="D102" s="119" t="s">
        <v>40</v>
      </c>
      <c r="E102" s="121" t="s">
        <v>95</v>
      </c>
      <c r="F102" s="24"/>
      <c r="G102" s="23"/>
      <c r="H102" s="30">
        <f t="shared" si="3"/>
        <v>784248</v>
      </c>
      <c r="I102" s="30">
        <f>I103+I104</f>
        <v>784248</v>
      </c>
      <c r="J102" s="30">
        <f>J103+J104</f>
        <v>0</v>
      </c>
      <c r="K102" s="30">
        <f>K103+K104</f>
        <v>0</v>
      </c>
    </row>
    <row r="103" spans="2:11" ht="135" customHeight="1" x14ac:dyDescent="0.2">
      <c r="B103" s="33"/>
      <c r="C103" s="33"/>
      <c r="D103" s="33"/>
      <c r="E103" s="38"/>
      <c r="F103" s="24" t="s">
        <v>409</v>
      </c>
      <c r="G103" s="23"/>
      <c r="H103" s="30">
        <f>I103+J103</f>
        <v>622080</v>
      </c>
      <c r="I103" s="30">
        <v>622080</v>
      </c>
      <c r="J103" s="30"/>
      <c r="K103" s="30"/>
    </row>
    <row r="104" spans="2:11" ht="144.6" customHeight="1" x14ac:dyDescent="0.2">
      <c r="B104" s="33"/>
      <c r="C104" s="33"/>
      <c r="D104" s="33"/>
      <c r="E104" s="38"/>
      <c r="F104" s="24" t="s">
        <v>410</v>
      </c>
      <c r="G104" s="23"/>
      <c r="H104" s="30">
        <f>I104+J104</f>
        <v>162168</v>
      </c>
      <c r="I104" s="30">
        <v>162168</v>
      </c>
      <c r="J104" s="30"/>
      <c r="K104" s="30"/>
    </row>
    <row r="105" spans="2:11" ht="89.45" customHeight="1" x14ac:dyDescent="0.2">
      <c r="B105" s="33"/>
      <c r="C105" s="33"/>
      <c r="D105" s="33"/>
      <c r="E105" s="38"/>
      <c r="F105" s="32" t="s">
        <v>248</v>
      </c>
      <c r="G105" s="23" t="s">
        <v>149</v>
      </c>
      <c r="H105" s="29">
        <f>H107+H108+H112+H113+H111+H110+H109+H106</f>
        <v>44670</v>
      </c>
      <c r="I105" s="29">
        <f>I107+I108+I112+I113+I111+I110+I109+I106</f>
        <v>44670</v>
      </c>
      <c r="J105" s="29">
        <f>J107+J108+J112+J113+J111+J110+J109+J106</f>
        <v>0</v>
      </c>
      <c r="K105" s="29">
        <f>K107+K108+K112+K113+K111+K110+K109+K106</f>
        <v>0</v>
      </c>
    </row>
    <row r="106" spans="2:11" ht="65.45" hidden="1" customHeight="1" x14ac:dyDescent="0.25">
      <c r="B106" s="33"/>
      <c r="C106" s="119" t="s">
        <v>270</v>
      </c>
      <c r="D106" s="119" t="s">
        <v>271</v>
      </c>
      <c r="E106" s="120" t="s">
        <v>272</v>
      </c>
      <c r="F106" s="32"/>
      <c r="G106" s="23"/>
      <c r="H106" s="30">
        <f t="shared" ref="H106:H113" si="4">I106+J106</f>
        <v>0</v>
      </c>
      <c r="I106" s="30"/>
      <c r="J106" s="30"/>
      <c r="K106" s="30"/>
    </row>
    <row r="107" spans="2:11" ht="69.75" hidden="1" customHeight="1" x14ac:dyDescent="0.25">
      <c r="B107" s="122" t="s">
        <v>269</v>
      </c>
      <c r="C107" s="123" t="s">
        <v>246</v>
      </c>
      <c r="D107" s="123" t="s">
        <v>161</v>
      </c>
      <c r="E107" s="124" t="s">
        <v>249</v>
      </c>
      <c r="F107" s="24" t="s">
        <v>257</v>
      </c>
      <c r="G107" s="23"/>
      <c r="H107" s="30">
        <f t="shared" si="4"/>
        <v>0</v>
      </c>
      <c r="I107" s="30"/>
      <c r="J107" s="30"/>
      <c r="K107" s="30"/>
    </row>
    <row r="108" spans="2:11" ht="66" customHeight="1" x14ac:dyDescent="0.25">
      <c r="B108" s="123" t="s">
        <v>245</v>
      </c>
      <c r="C108" s="123" t="s">
        <v>74</v>
      </c>
      <c r="D108" s="123" t="s">
        <v>75</v>
      </c>
      <c r="E108" s="35" t="s">
        <v>374</v>
      </c>
      <c r="F108" s="24" t="s">
        <v>234</v>
      </c>
      <c r="G108" s="23"/>
      <c r="H108" s="30">
        <f t="shared" si="4"/>
        <v>44670</v>
      </c>
      <c r="I108" s="30">
        <v>44670</v>
      </c>
      <c r="J108" s="30"/>
      <c r="K108" s="30"/>
    </row>
    <row r="109" spans="2:11" ht="77.45" hidden="1" customHeight="1" x14ac:dyDescent="0.25">
      <c r="B109" s="123" t="s">
        <v>73</v>
      </c>
      <c r="C109" s="122" t="s">
        <v>266</v>
      </c>
      <c r="D109" s="122" t="s">
        <v>243</v>
      </c>
      <c r="E109" s="35" t="s">
        <v>267</v>
      </c>
      <c r="F109" s="24"/>
      <c r="G109" s="23"/>
      <c r="H109" s="30">
        <f t="shared" si="4"/>
        <v>0</v>
      </c>
      <c r="I109" s="30"/>
      <c r="J109" s="30"/>
      <c r="K109" s="30"/>
    </row>
    <row r="110" spans="2:11" ht="66.599999999999994" hidden="1" customHeight="1" x14ac:dyDescent="0.25">
      <c r="B110" s="123" t="s">
        <v>268</v>
      </c>
      <c r="C110" s="123" t="s">
        <v>176</v>
      </c>
      <c r="D110" s="122" t="s">
        <v>124</v>
      </c>
      <c r="E110" s="35" t="s">
        <v>265</v>
      </c>
      <c r="F110" s="24"/>
      <c r="G110" s="23"/>
      <c r="H110" s="30">
        <f t="shared" si="4"/>
        <v>0</v>
      </c>
      <c r="I110" s="30"/>
      <c r="J110" s="30"/>
      <c r="K110" s="30"/>
    </row>
    <row r="111" spans="2:11" ht="61.9" hidden="1" customHeight="1" x14ac:dyDescent="0.25">
      <c r="B111" s="123" t="s">
        <v>175</v>
      </c>
      <c r="C111" s="122" t="s">
        <v>140</v>
      </c>
      <c r="D111" s="122" t="s">
        <v>141</v>
      </c>
      <c r="E111" s="35" t="s">
        <v>142</v>
      </c>
      <c r="F111" s="24"/>
      <c r="G111" s="23"/>
      <c r="H111" s="30">
        <f t="shared" si="4"/>
        <v>0</v>
      </c>
      <c r="I111" s="30"/>
      <c r="J111" s="30"/>
      <c r="K111" s="30"/>
    </row>
    <row r="112" spans="2:11" ht="133.5" hidden="1" customHeight="1" x14ac:dyDescent="0.25">
      <c r="B112" s="122" t="s">
        <v>259</v>
      </c>
      <c r="C112" s="122" t="s">
        <v>94</v>
      </c>
      <c r="D112" s="122" t="s">
        <v>40</v>
      </c>
      <c r="E112" s="40" t="s">
        <v>95</v>
      </c>
      <c r="F112" s="24" t="s">
        <v>254</v>
      </c>
      <c r="G112" s="23"/>
      <c r="H112" s="30">
        <f t="shared" si="4"/>
        <v>0</v>
      </c>
      <c r="I112" s="30"/>
      <c r="J112" s="30"/>
      <c r="K112" s="30"/>
    </row>
    <row r="113" spans="1:11" ht="192" hidden="1" customHeight="1" x14ac:dyDescent="0.25">
      <c r="B113" s="122" t="s">
        <v>93</v>
      </c>
      <c r="C113" s="125" t="s">
        <v>252</v>
      </c>
      <c r="D113" s="125" t="s">
        <v>40</v>
      </c>
      <c r="E113" s="126" t="s">
        <v>253</v>
      </c>
      <c r="F113" s="24" t="s">
        <v>255</v>
      </c>
      <c r="G113" s="23"/>
      <c r="H113" s="30">
        <f t="shared" si="4"/>
        <v>0</v>
      </c>
      <c r="I113" s="30"/>
      <c r="J113" s="30"/>
      <c r="K113" s="30"/>
    </row>
    <row r="114" spans="1:11" ht="54.75" hidden="1" customHeight="1" x14ac:dyDescent="0.25">
      <c r="B114" s="125" t="s">
        <v>251</v>
      </c>
      <c r="C114" s="33"/>
      <c r="D114" s="33"/>
      <c r="E114" s="38"/>
      <c r="F114" s="24"/>
      <c r="G114" s="23"/>
      <c r="H114" s="30"/>
      <c r="I114" s="30"/>
      <c r="J114" s="30"/>
      <c r="K114" s="30"/>
    </row>
    <row r="115" spans="1:11" s="95" customFormat="1" ht="40.15" customHeight="1" x14ac:dyDescent="0.3">
      <c r="A115" s="90"/>
      <c r="B115" s="98"/>
      <c r="C115" s="94"/>
      <c r="D115" s="94"/>
      <c r="E115" s="94" t="s">
        <v>10</v>
      </c>
      <c r="F115" s="99"/>
      <c r="G115" s="94"/>
      <c r="H115" s="61">
        <f>I115+J115</f>
        <v>28640577</v>
      </c>
      <c r="I115" s="61">
        <f>I92+I83+I76+I45+I78+I79+I105</f>
        <v>27414167</v>
      </c>
      <c r="J115" s="61">
        <f>J92+J83+J76+J45+J78+J79+J105</f>
        <v>1226410</v>
      </c>
      <c r="K115" s="61">
        <f>K92+K83+K76+K45+K78+K79+K105</f>
        <v>1226410</v>
      </c>
    </row>
    <row r="116" spans="1:11" s="8" customFormat="1" ht="47.25" customHeight="1" x14ac:dyDescent="0.2">
      <c r="A116" s="7"/>
      <c r="B116" s="22" t="s">
        <v>167</v>
      </c>
      <c r="C116" s="39"/>
      <c r="D116" s="39"/>
      <c r="E116" s="100" t="s">
        <v>219</v>
      </c>
      <c r="F116" s="32"/>
      <c r="G116" s="39"/>
      <c r="H116" s="29"/>
      <c r="I116" s="29"/>
      <c r="J116" s="29"/>
      <c r="K116" s="29"/>
    </row>
    <row r="117" spans="1:11" s="8" customFormat="1" ht="54.75" customHeight="1" x14ac:dyDescent="0.25">
      <c r="A117" s="7"/>
      <c r="B117" s="22" t="s">
        <v>168</v>
      </c>
      <c r="C117" s="39"/>
      <c r="D117" s="39"/>
      <c r="E117" s="78" t="s">
        <v>219</v>
      </c>
      <c r="F117" s="32"/>
      <c r="G117" s="39"/>
      <c r="H117" s="29"/>
      <c r="I117" s="29"/>
      <c r="J117" s="29"/>
      <c r="K117" s="29"/>
    </row>
    <row r="118" spans="1:11" s="8" customFormat="1" ht="63.75" customHeight="1" x14ac:dyDescent="0.2">
      <c r="A118" s="7"/>
      <c r="B118" s="41"/>
      <c r="C118" s="41"/>
      <c r="D118" s="41"/>
      <c r="E118" s="41"/>
      <c r="F118" s="32" t="s">
        <v>359</v>
      </c>
      <c r="G118" s="23" t="s">
        <v>360</v>
      </c>
      <c r="H118" s="29">
        <f t="shared" ref="H118:H126" si="5">I118+J118</f>
        <v>1953200</v>
      </c>
      <c r="I118" s="29">
        <f>I119+I120+I121</f>
        <v>1953200</v>
      </c>
      <c r="J118" s="29">
        <f>J119+J120+J121</f>
        <v>0</v>
      </c>
      <c r="K118" s="29">
        <f>K119+K120+K121</f>
        <v>0</v>
      </c>
    </row>
    <row r="119" spans="1:11" s="8" customFormat="1" ht="111" customHeight="1" x14ac:dyDescent="0.2">
      <c r="A119" s="7"/>
      <c r="B119" s="33" t="s">
        <v>202</v>
      </c>
      <c r="C119" s="33" t="s">
        <v>203</v>
      </c>
      <c r="D119" s="33" t="s">
        <v>124</v>
      </c>
      <c r="E119" s="42" t="s">
        <v>204</v>
      </c>
      <c r="F119" s="24"/>
      <c r="G119" s="23"/>
      <c r="H119" s="29">
        <f t="shared" si="5"/>
        <v>1825700</v>
      </c>
      <c r="I119" s="30">
        <f>1550800+274900</f>
        <v>1825700</v>
      </c>
      <c r="J119" s="30"/>
      <c r="K119" s="30"/>
    </row>
    <row r="120" spans="1:11" s="8" customFormat="1" ht="48" customHeight="1" x14ac:dyDescent="0.2">
      <c r="A120" s="7"/>
      <c r="B120" s="33" t="s">
        <v>188</v>
      </c>
      <c r="C120" s="33" t="s">
        <v>189</v>
      </c>
      <c r="D120" s="33" t="s">
        <v>124</v>
      </c>
      <c r="E120" s="42" t="s">
        <v>190</v>
      </c>
      <c r="F120" s="24"/>
      <c r="G120" s="23"/>
      <c r="H120" s="29">
        <f t="shared" si="5"/>
        <v>127500</v>
      </c>
      <c r="I120" s="30">
        <v>127500</v>
      </c>
      <c r="J120" s="29"/>
      <c r="K120" s="29"/>
    </row>
    <row r="121" spans="1:11" s="8" customFormat="1" ht="231.75" hidden="1" customHeight="1" x14ac:dyDescent="0.2">
      <c r="A121" s="7"/>
      <c r="B121" s="33" t="s">
        <v>308</v>
      </c>
      <c r="C121" s="33" t="s">
        <v>309</v>
      </c>
      <c r="D121" s="33" t="s">
        <v>8</v>
      </c>
      <c r="E121" s="42" t="s">
        <v>310</v>
      </c>
      <c r="F121" s="24"/>
      <c r="G121" s="23"/>
      <c r="H121" s="29">
        <f t="shared" si="5"/>
        <v>0</v>
      </c>
      <c r="I121" s="30"/>
      <c r="J121" s="29"/>
      <c r="K121" s="29"/>
    </row>
    <row r="122" spans="1:11" s="8" customFormat="1" ht="74.45" hidden="1" customHeight="1" x14ac:dyDescent="0.2">
      <c r="A122" s="7"/>
      <c r="B122" s="33"/>
      <c r="C122" s="33"/>
      <c r="D122" s="33"/>
      <c r="E122" s="42"/>
      <c r="F122" s="32" t="s">
        <v>244</v>
      </c>
      <c r="G122" s="23" t="s">
        <v>171</v>
      </c>
      <c r="H122" s="29">
        <f t="shared" si="5"/>
        <v>0</v>
      </c>
      <c r="I122" s="29">
        <f>I123</f>
        <v>0</v>
      </c>
      <c r="J122" s="29">
        <f>J123</f>
        <v>0</v>
      </c>
      <c r="K122" s="29">
        <f>K123</f>
        <v>0</v>
      </c>
    </row>
    <row r="123" spans="1:11" s="8" customFormat="1" ht="110.45" hidden="1" customHeight="1" x14ac:dyDescent="0.2">
      <c r="A123" s="7"/>
      <c r="B123" s="33" t="s">
        <v>202</v>
      </c>
      <c r="C123" s="33" t="s">
        <v>203</v>
      </c>
      <c r="D123" s="33" t="s">
        <v>124</v>
      </c>
      <c r="E123" s="42" t="s">
        <v>204</v>
      </c>
      <c r="F123" s="24"/>
      <c r="G123" s="23"/>
      <c r="H123" s="29">
        <f t="shared" si="5"/>
        <v>0</v>
      </c>
      <c r="I123" s="30"/>
      <c r="J123" s="136"/>
      <c r="K123" s="136"/>
    </row>
    <row r="124" spans="1:11" s="8" customFormat="1" ht="90.75" hidden="1" customHeight="1" x14ac:dyDescent="0.2">
      <c r="A124" s="7"/>
      <c r="B124" s="33"/>
      <c r="C124" s="33"/>
      <c r="D124" s="33"/>
      <c r="E124" s="42"/>
      <c r="F124" s="32" t="s">
        <v>248</v>
      </c>
      <c r="G124" s="23" t="s">
        <v>149</v>
      </c>
      <c r="H124" s="29">
        <f t="shared" si="5"/>
        <v>0</v>
      </c>
      <c r="I124" s="30">
        <f>I125+I126</f>
        <v>0</v>
      </c>
      <c r="J124" s="30">
        <f>J125+J126</f>
        <v>0</v>
      </c>
      <c r="K124" s="30">
        <f>K125+K126</f>
        <v>0</v>
      </c>
    </row>
    <row r="125" spans="1:11" s="8" customFormat="1" ht="61.15" hidden="1" customHeight="1" x14ac:dyDescent="0.25">
      <c r="A125" s="7"/>
      <c r="B125" s="33" t="s">
        <v>276</v>
      </c>
      <c r="C125" s="133" t="s">
        <v>270</v>
      </c>
      <c r="D125" s="133" t="s">
        <v>271</v>
      </c>
      <c r="E125" s="120" t="s">
        <v>274</v>
      </c>
      <c r="F125" s="24"/>
      <c r="G125" s="23"/>
      <c r="H125" s="29">
        <f t="shared" si="5"/>
        <v>0</v>
      </c>
      <c r="I125" s="30"/>
      <c r="J125" s="29"/>
      <c r="K125" s="29"/>
    </row>
    <row r="126" spans="1:11" s="8" customFormat="1" ht="110.45" hidden="1" customHeight="1" x14ac:dyDescent="0.2">
      <c r="A126" s="7"/>
      <c r="B126" s="23" t="s">
        <v>202</v>
      </c>
      <c r="C126" s="23" t="s">
        <v>203</v>
      </c>
      <c r="D126" s="23" t="s">
        <v>124</v>
      </c>
      <c r="E126" s="42" t="s">
        <v>307</v>
      </c>
      <c r="F126" s="24"/>
      <c r="G126" s="39"/>
      <c r="H126" s="29">
        <f t="shared" si="5"/>
        <v>0</v>
      </c>
      <c r="I126" s="30"/>
      <c r="J126" s="29"/>
      <c r="K126" s="29"/>
    </row>
    <row r="127" spans="1:11" s="8" customFormat="1" ht="30.75" customHeight="1" x14ac:dyDescent="0.2">
      <c r="A127" s="7"/>
      <c r="B127" s="23"/>
      <c r="C127" s="39"/>
      <c r="D127" s="39"/>
      <c r="E127" s="94" t="s">
        <v>10</v>
      </c>
      <c r="F127" s="99"/>
      <c r="G127" s="94"/>
      <c r="H127" s="61">
        <f>H118+H124+H122</f>
        <v>1953200</v>
      </c>
      <c r="I127" s="61">
        <f>I118+I124+I122</f>
        <v>1953200</v>
      </c>
      <c r="J127" s="61">
        <f>J118+J124+J122</f>
        <v>0</v>
      </c>
      <c r="K127" s="61">
        <f>K118+K124+K122</f>
        <v>0</v>
      </c>
    </row>
    <row r="128" spans="1:11" ht="63" customHeight="1" x14ac:dyDescent="0.2">
      <c r="B128" s="49">
        <v>1000000</v>
      </c>
      <c r="C128" s="101"/>
      <c r="D128" s="101"/>
      <c r="E128" s="97" t="s">
        <v>220</v>
      </c>
      <c r="F128" s="24"/>
      <c r="G128" s="23"/>
      <c r="H128" s="30"/>
      <c r="I128" s="30"/>
      <c r="J128" s="30"/>
      <c r="K128" s="30"/>
    </row>
    <row r="129" spans="1:11" ht="62.25" customHeight="1" x14ac:dyDescent="0.25">
      <c r="B129" s="49">
        <v>1010000</v>
      </c>
      <c r="C129" s="101"/>
      <c r="D129" s="101"/>
      <c r="E129" s="80" t="s">
        <v>220</v>
      </c>
      <c r="F129" s="24"/>
      <c r="G129" s="23"/>
      <c r="H129" s="30"/>
      <c r="I129" s="30"/>
      <c r="J129" s="30"/>
      <c r="K129" s="30"/>
    </row>
    <row r="130" spans="1:11" ht="69" customHeight="1" x14ac:dyDescent="0.2">
      <c r="B130" s="33" t="s">
        <v>122</v>
      </c>
      <c r="C130" s="33" t="s">
        <v>123</v>
      </c>
      <c r="D130" s="33" t="s">
        <v>124</v>
      </c>
      <c r="E130" s="25" t="s">
        <v>125</v>
      </c>
      <c r="F130" s="148" t="s">
        <v>385</v>
      </c>
      <c r="G130" s="23" t="s">
        <v>356</v>
      </c>
      <c r="H130" s="29">
        <f t="shared" ref="H130:H140" si="6">I130+J130</f>
        <v>159500</v>
      </c>
      <c r="I130" s="29">
        <v>159500</v>
      </c>
      <c r="J130" s="29"/>
      <c r="K130" s="29"/>
    </row>
    <row r="131" spans="1:11" ht="70.150000000000006" hidden="1" customHeight="1" x14ac:dyDescent="0.2">
      <c r="B131" s="33"/>
      <c r="C131" s="33"/>
      <c r="D131" s="33"/>
      <c r="E131" s="25"/>
      <c r="F131" s="32" t="s">
        <v>244</v>
      </c>
      <c r="G131" s="23" t="s">
        <v>171</v>
      </c>
      <c r="H131" s="29">
        <f>I131+J131</f>
        <v>0</v>
      </c>
      <c r="I131" s="29">
        <f>I133+I134+I135+I138+I132+I137+I136</f>
        <v>0</v>
      </c>
      <c r="J131" s="29">
        <f>J133+J134+J135+J138+J132+J137+J136</f>
        <v>0</v>
      </c>
      <c r="K131" s="29">
        <f>K133+K134+K135+K138+K132+K137+K136</f>
        <v>0</v>
      </c>
    </row>
    <row r="132" spans="1:11" ht="45" hidden="1" customHeight="1" x14ac:dyDescent="0.2">
      <c r="B132" s="133" t="s">
        <v>287</v>
      </c>
      <c r="C132" s="133" t="s">
        <v>288</v>
      </c>
      <c r="D132" s="133" t="s">
        <v>285</v>
      </c>
      <c r="E132" s="139" t="s">
        <v>289</v>
      </c>
      <c r="F132" s="32"/>
      <c r="G132" s="23"/>
      <c r="H132" s="30">
        <f t="shared" si="6"/>
        <v>0</v>
      </c>
      <c r="I132" s="30"/>
      <c r="J132" s="29"/>
      <c r="K132" s="29"/>
    </row>
    <row r="133" spans="1:11" ht="31.9" hidden="1" customHeight="1" x14ac:dyDescent="0.25">
      <c r="B133" s="123" t="s">
        <v>118</v>
      </c>
      <c r="C133" s="123" t="s">
        <v>119</v>
      </c>
      <c r="D133" s="123" t="s">
        <v>120</v>
      </c>
      <c r="E133" s="40" t="s">
        <v>121</v>
      </c>
      <c r="F133" s="24"/>
      <c r="G133" s="23"/>
      <c r="H133" s="30">
        <f t="shared" si="6"/>
        <v>0</v>
      </c>
      <c r="I133" s="30"/>
      <c r="J133" s="30"/>
      <c r="K133" s="30"/>
    </row>
    <row r="134" spans="1:11" ht="50.45" hidden="1" customHeight="1" x14ac:dyDescent="0.25">
      <c r="B134" s="122" t="s">
        <v>126</v>
      </c>
      <c r="C134" s="122" t="s">
        <v>127</v>
      </c>
      <c r="D134" s="122" t="s">
        <v>128</v>
      </c>
      <c r="E134" s="35" t="s">
        <v>222</v>
      </c>
      <c r="F134" s="24"/>
      <c r="G134" s="23"/>
      <c r="H134" s="30">
        <f t="shared" si="6"/>
        <v>0</v>
      </c>
      <c r="I134" s="30"/>
      <c r="J134" s="30"/>
      <c r="K134" s="30"/>
    </row>
    <row r="135" spans="1:11" ht="52.5" hidden="1" customHeight="1" x14ac:dyDescent="0.25">
      <c r="B135" s="122" t="s">
        <v>129</v>
      </c>
      <c r="C135" s="122" t="s">
        <v>130</v>
      </c>
      <c r="D135" s="122" t="s">
        <v>128</v>
      </c>
      <c r="E135" s="35" t="s">
        <v>131</v>
      </c>
      <c r="F135" s="24"/>
      <c r="G135" s="23"/>
      <c r="H135" s="30">
        <f t="shared" si="6"/>
        <v>0</v>
      </c>
      <c r="I135" s="30"/>
      <c r="J135" s="30"/>
      <c r="K135" s="30"/>
    </row>
    <row r="136" spans="1:11" ht="52.5" hidden="1" customHeight="1" x14ac:dyDescent="0.25">
      <c r="B136" s="122"/>
      <c r="C136" s="122"/>
      <c r="D136" s="122"/>
      <c r="E136" s="35"/>
      <c r="F136" s="24"/>
      <c r="G136" s="23"/>
      <c r="H136" s="30"/>
      <c r="I136" s="30"/>
      <c r="J136" s="30"/>
      <c r="K136" s="30"/>
    </row>
    <row r="137" spans="1:11" ht="52.5" hidden="1" customHeight="1" x14ac:dyDescent="0.25">
      <c r="B137" s="122" t="s">
        <v>317</v>
      </c>
      <c r="C137" s="122" t="s">
        <v>12</v>
      </c>
      <c r="D137" s="122" t="s">
        <v>13</v>
      </c>
      <c r="E137" s="40" t="s">
        <v>14</v>
      </c>
      <c r="F137" s="24" t="s">
        <v>324</v>
      </c>
      <c r="G137" s="23"/>
      <c r="H137" s="30">
        <f t="shared" si="6"/>
        <v>0</v>
      </c>
      <c r="I137" s="30"/>
      <c r="J137" s="30"/>
      <c r="K137" s="30"/>
    </row>
    <row r="138" spans="1:11" ht="52.5" hidden="1" customHeight="1" x14ac:dyDescent="0.25">
      <c r="B138" s="119"/>
      <c r="C138" s="119" t="s">
        <v>261</v>
      </c>
      <c r="D138" s="119" t="s">
        <v>134</v>
      </c>
      <c r="E138" s="120" t="s">
        <v>135</v>
      </c>
      <c r="F138" s="24"/>
      <c r="G138" s="23"/>
      <c r="H138" s="30">
        <f t="shared" si="6"/>
        <v>0</v>
      </c>
      <c r="I138" s="30"/>
      <c r="J138" s="30"/>
      <c r="K138" s="30"/>
    </row>
    <row r="139" spans="1:11" s="8" customFormat="1" ht="72" customHeight="1" x14ac:dyDescent="0.25">
      <c r="A139" s="7"/>
      <c r="B139" s="119"/>
      <c r="C139" s="39"/>
      <c r="D139" s="39"/>
      <c r="E139" s="39"/>
      <c r="F139" s="32" t="s">
        <v>355</v>
      </c>
      <c r="G139" s="23" t="s">
        <v>221</v>
      </c>
      <c r="H139" s="29">
        <f t="shared" si="6"/>
        <v>2189570</v>
      </c>
      <c r="I139" s="29">
        <f>I140+I143+I144+I145+I146</f>
        <v>1689570</v>
      </c>
      <c r="J139" s="29">
        <f>J140+J143+J144+J145+J146</f>
        <v>500000</v>
      </c>
      <c r="K139" s="29">
        <f>K140+K143+K144+K145+K146</f>
        <v>500000</v>
      </c>
    </row>
    <row r="140" spans="1:11" ht="39.6" customHeight="1" x14ac:dyDescent="0.25">
      <c r="B140" s="23">
        <v>1014082</v>
      </c>
      <c r="C140" s="43" t="s">
        <v>119</v>
      </c>
      <c r="D140" s="43" t="s">
        <v>120</v>
      </c>
      <c r="E140" s="38" t="s">
        <v>121</v>
      </c>
      <c r="F140" s="44"/>
      <c r="G140" s="45"/>
      <c r="H140" s="30">
        <f t="shared" si="6"/>
        <v>1190800</v>
      </c>
      <c r="I140" s="46">
        <f>184200+6600+1000000</f>
        <v>1190800</v>
      </c>
      <c r="J140" s="46"/>
      <c r="K140" s="46"/>
    </row>
    <row r="141" spans="1:11" ht="57.6" hidden="1" customHeight="1" x14ac:dyDescent="0.2">
      <c r="B141" s="43" t="s">
        <v>118</v>
      </c>
      <c r="C141" s="64"/>
      <c r="D141" s="64"/>
      <c r="E141" s="64"/>
      <c r="F141" s="24"/>
      <c r="G141" s="23"/>
      <c r="H141" s="30">
        <f>I141+J140</f>
        <v>0</v>
      </c>
      <c r="I141" s="30"/>
      <c r="J141" s="30"/>
      <c r="K141" s="30"/>
    </row>
    <row r="142" spans="1:11" ht="53.25" customHeight="1" x14ac:dyDescent="0.2">
      <c r="B142" s="64"/>
      <c r="C142" s="66"/>
      <c r="D142" s="66"/>
      <c r="E142" s="66"/>
      <c r="F142" s="24" t="s">
        <v>238</v>
      </c>
      <c r="G142" s="23"/>
      <c r="H142" s="30">
        <f>I142+J142</f>
        <v>50000</v>
      </c>
      <c r="I142" s="30">
        <v>50000</v>
      </c>
      <c r="J142" s="30"/>
      <c r="K142" s="30"/>
    </row>
    <row r="143" spans="1:11" ht="53.25" customHeight="1" x14ac:dyDescent="0.25">
      <c r="B143" s="33" t="s">
        <v>126</v>
      </c>
      <c r="C143" s="33" t="s">
        <v>127</v>
      </c>
      <c r="D143" s="33" t="s">
        <v>128</v>
      </c>
      <c r="E143" s="25" t="s">
        <v>222</v>
      </c>
      <c r="F143" s="67"/>
      <c r="G143" s="23"/>
      <c r="H143" s="30">
        <f>I143+J143</f>
        <v>242280</v>
      </c>
      <c r="I143" s="30">
        <f>39780+202500</f>
        <v>242280</v>
      </c>
      <c r="J143" s="30"/>
      <c r="K143" s="30"/>
    </row>
    <row r="144" spans="1:11" ht="50.25" customHeight="1" x14ac:dyDescent="0.25">
      <c r="B144" s="33" t="s">
        <v>129</v>
      </c>
      <c r="C144" s="33" t="s">
        <v>130</v>
      </c>
      <c r="D144" s="33" t="s">
        <v>128</v>
      </c>
      <c r="E144" s="25" t="s">
        <v>131</v>
      </c>
      <c r="F144" s="67"/>
      <c r="G144" s="23"/>
      <c r="H144" s="30">
        <f>I144+J144</f>
        <v>97940</v>
      </c>
      <c r="I144" s="30">
        <f>28500+69440</f>
        <v>97940</v>
      </c>
      <c r="J144" s="30"/>
      <c r="K144" s="30"/>
    </row>
    <row r="145" spans="1:12" ht="100.5" customHeight="1" x14ac:dyDescent="0.25">
      <c r="B145" s="33" t="s">
        <v>132</v>
      </c>
      <c r="C145" s="33" t="s">
        <v>133</v>
      </c>
      <c r="D145" s="33" t="s">
        <v>128</v>
      </c>
      <c r="E145" s="25" t="s">
        <v>183</v>
      </c>
      <c r="F145" s="67"/>
      <c r="G145" s="23"/>
      <c r="H145" s="30">
        <f>I145+J145</f>
        <v>35950</v>
      </c>
      <c r="I145" s="30">
        <f>11680+24270</f>
        <v>35950</v>
      </c>
      <c r="J145" s="30"/>
      <c r="K145" s="30"/>
    </row>
    <row r="146" spans="1:12" ht="33.75" customHeight="1" x14ac:dyDescent="0.2">
      <c r="B146" s="22" t="s">
        <v>260</v>
      </c>
      <c r="C146" s="22">
        <v>7622</v>
      </c>
      <c r="D146" s="22" t="s">
        <v>134</v>
      </c>
      <c r="E146" s="42" t="s">
        <v>135</v>
      </c>
      <c r="F146" s="24"/>
      <c r="G146" s="23"/>
      <c r="H146" s="30">
        <f>I146+J146</f>
        <v>622600</v>
      </c>
      <c r="I146" s="30">
        <v>122600</v>
      </c>
      <c r="J146" s="30">
        <v>500000</v>
      </c>
      <c r="K146" s="30">
        <f>J146</f>
        <v>500000</v>
      </c>
    </row>
    <row r="147" spans="1:12" ht="90.75" hidden="1" customHeight="1" x14ac:dyDescent="0.2">
      <c r="B147" s="22"/>
      <c r="C147" s="22"/>
      <c r="D147" s="22"/>
      <c r="E147" s="42"/>
      <c r="F147" s="32" t="s">
        <v>248</v>
      </c>
      <c r="G147" s="23" t="s">
        <v>149</v>
      </c>
      <c r="H147" s="29">
        <f>SUM(H148:H154)</f>
        <v>0</v>
      </c>
      <c r="I147" s="29">
        <f>SUM(I148:I154)</f>
        <v>0</v>
      </c>
      <c r="J147" s="29">
        <f>SUM(J148:J154)</f>
        <v>0</v>
      </c>
      <c r="K147" s="29">
        <f>SUM(K148:K154)</f>
        <v>0</v>
      </c>
      <c r="L147" s="29"/>
    </row>
    <row r="148" spans="1:12" s="135" customFormat="1" ht="77.45" hidden="1" customHeight="1" x14ac:dyDescent="0.25">
      <c r="A148" s="134"/>
      <c r="B148" s="119" t="s">
        <v>278</v>
      </c>
      <c r="C148" s="119" t="s">
        <v>270</v>
      </c>
      <c r="D148" s="119" t="s">
        <v>271</v>
      </c>
      <c r="E148" s="120" t="s">
        <v>279</v>
      </c>
      <c r="F148" s="24"/>
      <c r="G148" s="23"/>
      <c r="H148" s="30">
        <f>I148+J148</f>
        <v>0</v>
      </c>
      <c r="I148" s="30"/>
      <c r="J148" s="30"/>
      <c r="K148" s="30"/>
    </row>
    <row r="149" spans="1:12" s="135" customFormat="1" ht="64.900000000000006" hidden="1" customHeight="1" x14ac:dyDescent="0.25">
      <c r="A149" s="134"/>
      <c r="B149" s="22" t="s">
        <v>280</v>
      </c>
      <c r="C149" s="22" t="s">
        <v>281</v>
      </c>
      <c r="D149" s="22" t="s">
        <v>282</v>
      </c>
      <c r="E149" s="42" t="s">
        <v>335</v>
      </c>
      <c r="F149" s="24"/>
      <c r="G149" s="23"/>
      <c r="H149" s="30">
        <f t="shared" ref="H149:H154" si="7">I149+J149</f>
        <v>0</v>
      </c>
      <c r="I149" s="30"/>
      <c r="J149" s="30"/>
      <c r="K149" s="30"/>
    </row>
    <row r="150" spans="1:12" s="135" customFormat="1" ht="33.75" hidden="1" customHeight="1" x14ac:dyDescent="0.25">
      <c r="A150" s="134"/>
      <c r="B150" s="22" t="s">
        <v>283</v>
      </c>
      <c r="C150" s="22" t="s">
        <v>284</v>
      </c>
      <c r="D150" s="22" t="s">
        <v>285</v>
      </c>
      <c r="E150" s="42" t="s">
        <v>286</v>
      </c>
      <c r="F150" s="24"/>
      <c r="G150" s="23"/>
      <c r="H150" s="30">
        <f t="shared" si="7"/>
        <v>0</v>
      </c>
      <c r="I150" s="30"/>
      <c r="J150" s="30"/>
      <c r="K150" s="30"/>
    </row>
    <row r="151" spans="1:12" s="135" customFormat="1" ht="33.75" hidden="1" customHeight="1" x14ac:dyDescent="0.25">
      <c r="A151" s="134"/>
      <c r="B151" s="22" t="s">
        <v>287</v>
      </c>
      <c r="C151" s="22" t="s">
        <v>288</v>
      </c>
      <c r="D151" s="22" t="s">
        <v>285</v>
      </c>
      <c r="E151" s="42" t="s">
        <v>289</v>
      </c>
      <c r="F151" s="24"/>
      <c r="G151" s="23"/>
      <c r="H151" s="30">
        <f t="shared" si="7"/>
        <v>0</v>
      </c>
      <c r="I151" s="30"/>
      <c r="J151" s="30"/>
      <c r="K151" s="30"/>
    </row>
    <row r="152" spans="1:12" s="135" customFormat="1" ht="66" hidden="1" customHeight="1" x14ac:dyDescent="0.25">
      <c r="A152" s="134"/>
      <c r="B152" s="22" t="s">
        <v>290</v>
      </c>
      <c r="C152" s="22" t="s">
        <v>291</v>
      </c>
      <c r="D152" s="22" t="s">
        <v>292</v>
      </c>
      <c r="E152" s="42" t="s">
        <v>293</v>
      </c>
      <c r="F152" s="24"/>
      <c r="G152" s="23"/>
      <c r="H152" s="30">
        <f t="shared" si="7"/>
        <v>0</v>
      </c>
      <c r="I152" s="30"/>
      <c r="J152" s="30"/>
      <c r="K152" s="30"/>
    </row>
    <row r="153" spans="1:12" s="135" customFormat="1" ht="52.9" hidden="1" customHeight="1" x14ac:dyDescent="0.25">
      <c r="A153" s="134"/>
      <c r="B153" s="22" t="s">
        <v>294</v>
      </c>
      <c r="C153" s="22" t="s">
        <v>295</v>
      </c>
      <c r="D153" s="22" t="s">
        <v>120</v>
      </c>
      <c r="E153" s="42" t="s">
        <v>296</v>
      </c>
      <c r="F153" s="24"/>
      <c r="G153" s="23"/>
      <c r="H153" s="30">
        <f t="shared" si="7"/>
        <v>0</v>
      </c>
      <c r="I153" s="30"/>
      <c r="J153" s="30"/>
      <c r="K153" s="30"/>
    </row>
    <row r="154" spans="1:12" s="135" customFormat="1" ht="66" hidden="1" customHeight="1" x14ac:dyDescent="0.25">
      <c r="A154" s="134"/>
      <c r="B154" s="22" t="s">
        <v>297</v>
      </c>
      <c r="C154" s="22" t="s">
        <v>298</v>
      </c>
      <c r="D154" s="22" t="s">
        <v>128</v>
      </c>
      <c r="E154" s="42" t="s">
        <v>299</v>
      </c>
      <c r="F154" s="24"/>
      <c r="G154" s="23"/>
      <c r="H154" s="30">
        <f t="shared" si="7"/>
        <v>0</v>
      </c>
      <c r="I154" s="30"/>
      <c r="J154" s="30"/>
      <c r="K154" s="30"/>
    </row>
    <row r="155" spans="1:12" s="8" customFormat="1" ht="32.25" customHeight="1" x14ac:dyDescent="0.2">
      <c r="A155" s="7"/>
      <c r="B155" s="22"/>
      <c r="C155" s="31"/>
      <c r="D155" s="31"/>
      <c r="E155" s="94" t="s">
        <v>10</v>
      </c>
      <c r="F155" s="99"/>
      <c r="G155" s="94"/>
      <c r="H155" s="61">
        <f>I155+J155</f>
        <v>2349070</v>
      </c>
      <c r="I155" s="61">
        <f>I139+I130+I131+I147</f>
        <v>1849070</v>
      </c>
      <c r="J155" s="61">
        <f>J139+J130+J131+J147</f>
        <v>500000</v>
      </c>
      <c r="K155" s="61">
        <f>K139+K130+K131+K147</f>
        <v>500000</v>
      </c>
    </row>
    <row r="156" spans="1:12" ht="15.75" hidden="1" x14ac:dyDescent="0.2">
      <c r="B156" s="22"/>
      <c r="C156" s="22"/>
      <c r="D156" s="22"/>
      <c r="E156" s="23"/>
      <c r="F156" s="24"/>
      <c r="G156" s="23"/>
      <c r="H156" s="23">
        <f>I156+J156</f>
        <v>0</v>
      </c>
      <c r="I156" s="23"/>
      <c r="J156" s="23"/>
      <c r="K156" s="23"/>
    </row>
    <row r="157" spans="1:12" ht="15.75" hidden="1" x14ac:dyDescent="0.2">
      <c r="B157" s="22"/>
      <c r="C157" s="22"/>
      <c r="D157" s="22"/>
      <c r="E157" s="23"/>
      <c r="F157" s="24"/>
      <c r="G157" s="23"/>
      <c r="H157" s="23">
        <f>I157+J157</f>
        <v>0</v>
      </c>
      <c r="I157" s="23"/>
      <c r="J157" s="23"/>
      <c r="K157" s="23"/>
    </row>
    <row r="158" spans="1:12" ht="15.75" hidden="1" x14ac:dyDescent="0.2">
      <c r="B158" s="22"/>
      <c r="C158" s="22"/>
      <c r="D158" s="22"/>
      <c r="E158" s="23"/>
      <c r="F158" s="24"/>
      <c r="G158" s="23"/>
      <c r="H158" s="23">
        <f>I158+J158</f>
        <v>0</v>
      </c>
      <c r="I158" s="23"/>
      <c r="J158" s="23"/>
      <c r="K158" s="23"/>
    </row>
    <row r="159" spans="1:12" ht="74.25" customHeight="1" x14ac:dyDescent="0.2">
      <c r="B159" s="49">
        <v>1200000</v>
      </c>
      <c r="C159" s="102"/>
      <c r="D159" s="102"/>
      <c r="E159" s="97" t="s">
        <v>223</v>
      </c>
      <c r="F159" s="24"/>
      <c r="G159" s="23"/>
      <c r="H159" s="23"/>
      <c r="I159" s="23"/>
      <c r="J159" s="23"/>
      <c r="K159" s="23"/>
    </row>
    <row r="160" spans="1:12" ht="79.5" customHeight="1" x14ac:dyDescent="0.25">
      <c r="B160" s="49">
        <v>1210000</v>
      </c>
      <c r="C160" s="103"/>
      <c r="D160" s="103"/>
      <c r="E160" s="80" t="s">
        <v>223</v>
      </c>
      <c r="F160" s="24"/>
      <c r="G160" s="23"/>
      <c r="H160" s="23"/>
      <c r="I160" s="23"/>
      <c r="J160" s="23"/>
      <c r="K160" s="23"/>
    </row>
    <row r="161" spans="2:11" ht="143.25" customHeight="1" x14ac:dyDescent="0.2">
      <c r="B161" s="23"/>
      <c r="C161" s="23"/>
      <c r="D161" s="23"/>
      <c r="E161" s="23"/>
      <c r="F161" s="32" t="s">
        <v>377</v>
      </c>
      <c r="G161" s="23" t="s">
        <v>378</v>
      </c>
      <c r="H161" s="29">
        <f>I161+J161</f>
        <v>25236867</v>
      </c>
      <c r="I161" s="29">
        <f>I164+I165+I166+I179+I183</f>
        <v>23219867</v>
      </c>
      <c r="J161" s="29">
        <f>J164+J165+J166+J179+J183</f>
        <v>2017000</v>
      </c>
      <c r="K161" s="29">
        <f>K164+K165+K166+K179+K183</f>
        <v>2017000</v>
      </c>
    </row>
    <row r="162" spans="2:11" ht="22.5" hidden="1" customHeight="1" x14ac:dyDescent="0.2">
      <c r="B162" s="23">
        <v>1216011</v>
      </c>
      <c r="C162" s="23">
        <v>6011</v>
      </c>
      <c r="D162" s="33" t="s">
        <v>151</v>
      </c>
      <c r="E162" s="42" t="s">
        <v>36</v>
      </c>
      <c r="F162" s="24"/>
      <c r="G162" s="23"/>
      <c r="H162" s="30">
        <f t="shared" ref="H162:H168" si="8">I162+J162</f>
        <v>0</v>
      </c>
      <c r="I162" s="30">
        <v>0</v>
      </c>
      <c r="J162" s="30">
        <f>J163+J165</f>
        <v>0</v>
      </c>
      <c r="K162" s="29"/>
    </row>
    <row r="163" spans="2:11" ht="27" hidden="1" customHeight="1" x14ac:dyDescent="0.2">
      <c r="B163" s="23"/>
      <c r="C163" s="23"/>
      <c r="D163" s="23"/>
      <c r="E163" s="47" t="s">
        <v>174</v>
      </c>
      <c r="F163" s="24" t="s">
        <v>182</v>
      </c>
      <c r="G163" s="23"/>
      <c r="H163" s="30">
        <f t="shared" si="8"/>
        <v>0</v>
      </c>
      <c r="I163" s="30"/>
      <c r="J163" s="30"/>
      <c r="K163" s="30"/>
    </row>
    <row r="164" spans="2:11" ht="63.75" customHeight="1" x14ac:dyDescent="0.2">
      <c r="B164" s="23">
        <v>1216012</v>
      </c>
      <c r="C164" s="23">
        <v>6012</v>
      </c>
      <c r="D164" s="22" t="s">
        <v>13</v>
      </c>
      <c r="E164" s="42" t="s">
        <v>400</v>
      </c>
      <c r="F164" s="24" t="s">
        <v>406</v>
      </c>
      <c r="G164" s="23"/>
      <c r="H164" s="30">
        <f>I164+J164</f>
        <v>575000</v>
      </c>
      <c r="I164" s="30">
        <v>575000</v>
      </c>
      <c r="J164" s="30">
        <v>0</v>
      </c>
      <c r="K164" s="30">
        <v>0</v>
      </c>
    </row>
    <row r="165" spans="2:11" ht="50.25" customHeight="1" x14ac:dyDescent="0.2">
      <c r="B165" s="23">
        <v>1216013</v>
      </c>
      <c r="C165" s="23">
        <v>6013</v>
      </c>
      <c r="D165" s="22" t="s">
        <v>13</v>
      </c>
      <c r="E165" s="42" t="s">
        <v>195</v>
      </c>
      <c r="F165" s="24" t="s">
        <v>406</v>
      </c>
      <c r="G165" s="23"/>
      <c r="H165" s="30">
        <f t="shared" si="8"/>
        <v>180000</v>
      </c>
      <c r="I165" s="30">
        <v>180000</v>
      </c>
      <c r="J165" s="30">
        <v>0</v>
      </c>
      <c r="K165" s="30">
        <v>0</v>
      </c>
    </row>
    <row r="166" spans="2:11" ht="41.25" customHeight="1" x14ac:dyDescent="0.25">
      <c r="B166" s="33" t="s">
        <v>11</v>
      </c>
      <c r="C166" s="33" t="s">
        <v>12</v>
      </c>
      <c r="D166" s="33" t="s">
        <v>13</v>
      </c>
      <c r="E166" s="25" t="s">
        <v>14</v>
      </c>
      <c r="F166" s="48" t="s">
        <v>389</v>
      </c>
      <c r="G166" s="23"/>
      <c r="H166" s="30">
        <f t="shared" si="8"/>
        <v>17227700</v>
      </c>
      <c r="I166" s="30">
        <f>I167+I168+I170</f>
        <v>17227700</v>
      </c>
      <c r="J166" s="30">
        <f>J167+J168+J170</f>
        <v>0</v>
      </c>
      <c r="K166" s="30">
        <f>K167+K168+K170</f>
        <v>0</v>
      </c>
    </row>
    <row r="167" spans="2:11" ht="147" customHeight="1" x14ac:dyDescent="0.2">
      <c r="B167" s="65"/>
      <c r="C167" s="65"/>
      <c r="D167" s="64"/>
      <c r="E167" s="68" t="s">
        <v>174</v>
      </c>
      <c r="F167" s="24" t="s">
        <v>417</v>
      </c>
      <c r="G167" s="23"/>
      <c r="H167" s="30">
        <f t="shared" si="8"/>
        <v>17017700</v>
      </c>
      <c r="I167" s="30">
        <f>3536400+13082500+398800</f>
        <v>17017700</v>
      </c>
      <c r="J167" s="30">
        <v>0</v>
      </c>
      <c r="K167" s="30">
        <v>0</v>
      </c>
    </row>
    <row r="168" spans="2:11" ht="115.5" customHeight="1" x14ac:dyDescent="0.2">
      <c r="B168" s="65"/>
      <c r="C168" s="65"/>
      <c r="D168" s="65"/>
      <c r="E168" s="65"/>
      <c r="F168" s="24" t="s">
        <v>391</v>
      </c>
      <c r="G168" s="23"/>
      <c r="H168" s="30">
        <f t="shared" si="8"/>
        <v>50000</v>
      </c>
      <c r="I168" s="30">
        <v>50000</v>
      </c>
      <c r="J168" s="30">
        <v>0</v>
      </c>
      <c r="K168" s="30">
        <f>J168</f>
        <v>0</v>
      </c>
    </row>
    <row r="169" spans="2:11" ht="14.25" hidden="1" customHeight="1" x14ac:dyDescent="0.2">
      <c r="B169" s="65"/>
      <c r="C169" s="65"/>
      <c r="D169" s="65"/>
      <c r="E169" s="65"/>
      <c r="F169" s="24" t="s">
        <v>15</v>
      </c>
      <c r="G169" s="23"/>
      <c r="H169" s="30">
        <v>0</v>
      </c>
      <c r="I169" s="30"/>
      <c r="J169" s="30"/>
      <c r="K169" s="30"/>
    </row>
    <row r="170" spans="2:11" ht="79.5" customHeight="1" x14ac:dyDescent="0.2">
      <c r="B170" s="65"/>
      <c r="C170" s="65"/>
      <c r="D170" s="65"/>
      <c r="E170" s="65"/>
      <c r="F170" s="24" t="s">
        <v>401</v>
      </c>
      <c r="G170" s="23"/>
      <c r="H170" s="30">
        <f>I170</f>
        <v>160000</v>
      </c>
      <c r="I170" s="30">
        <v>160000</v>
      </c>
      <c r="J170" s="30">
        <v>0</v>
      </c>
      <c r="K170" s="30">
        <v>0</v>
      </c>
    </row>
    <row r="171" spans="2:11" ht="78" hidden="1" customHeight="1" x14ac:dyDescent="0.2">
      <c r="B171" s="65"/>
      <c r="C171" s="65"/>
      <c r="D171" s="65"/>
      <c r="E171" s="65"/>
      <c r="F171" s="81" t="s">
        <v>336</v>
      </c>
      <c r="G171" s="64"/>
      <c r="H171" s="82">
        <f>I171+J171</f>
        <v>0</v>
      </c>
      <c r="I171" s="82"/>
      <c r="J171" s="82"/>
      <c r="K171" s="82"/>
    </row>
    <row r="172" spans="2:11" ht="372" hidden="1" customHeight="1" x14ac:dyDescent="0.2">
      <c r="B172" s="65"/>
      <c r="C172" s="65"/>
      <c r="D172" s="65"/>
      <c r="E172" s="65"/>
      <c r="F172" s="81" t="s">
        <v>337</v>
      </c>
      <c r="G172" s="64"/>
      <c r="H172" s="82">
        <f>I172+J172</f>
        <v>0</v>
      </c>
      <c r="I172" s="82"/>
      <c r="J172" s="82"/>
      <c r="K172" s="82"/>
    </row>
    <row r="173" spans="2:11" ht="69" hidden="1" customHeight="1" x14ac:dyDescent="0.2">
      <c r="B173" s="65"/>
      <c r="C173" s="65"/>
      <c r="D173" s="65"/>
      <c r="E173" s="65"/>
      <c r="F173" s="81"/>
      <c r="G173" s="64"/>
      <c r="H173" s="82"/>
      <c r="I173" s="82"/>
      <c r="J173" s="82"/>
      <c r="K173" s="82"/>
    </row>
    <row r="174" spans="2:11" ht="60" hidden="1" customHeight="1" x14ac:dyDescent="0.2">
      <c r="B174" s="65"/>
      <c r="C174" s="65"/>
      <c r="D174" s="65"/>
      <c r="E174" s="65"/>
      <c r="F174" s="81"/>
      <c r="G174" s="64"/>
      <c r="H174" s="82"/>
      <c r="I174" s="82"/>
      <c r="J174" s="82">
        <v>0</v>
      </c>
      <c r="K174" s="82">
        <v>0</v>
      </c>
    </row>
    <row r="175" spans="2:11" ht="119.25" hidden="1" customHeight="1" x14ac:dyDescent="0.2">
      <c r="B175" s="65"/>
      <c r="C175" s="65"/>
      <c r="D175" s="65"/>
      <c r="E175" s="65"/>
      <c r="F175" s="81"/>
      <c r="G175" s="64"/>
      <c r="H175" s="82"/>
      <c r="I175" s="82"/>
      <c r="J175" s="82"/>
      <c r="K175" s="82"/>
    </row>
    <row r="176" spans="2:11" ht="1.5" hidden="1" customHeight="1" x14ac:dyDescent="0.2">
      <c r="B176" s="65"/>
      <c r="C176" s="65"/>
      <c r="D176" s="65"/>
      <c r="E176" s="65"/>
      <c r="F176" s="81"/>
      <c r="G176" s="64"/>
      <c r="H176" s="82"/>
      <c r="I176" s="82"/>
      <c r="J176" s="82"/>
      <c r="K176" s="82"/>
    </row>
    <row r="177" spans="2:11" ht="81.75" hidden="1" customHeight="1" x14ac:dyDescent="0.2">
      <c r="B177" s="65"/>
      <c r="C177" s="65"/>
      <c r="D177" s="65"/>
      <c r="E177" s="65"/>
      <c r="F177" s="81"/>
      <c r="G177" s="64"/>
      <c r="H177" s="82"/>
      <c r="I177" s="82"/>
      <c r="J177" s="82"/>
      <c r="K177" s="82"/>
    </row>
    <row r="178" spans="2:11" ht="0.6" hidden="1" customHeight="1" x14ac:dyDescent="0.2">
      <c r="B178" s="65"/>
      <c r="C178" s="65"/>
      <c r="D178" s="65"/>
      <c r="E178" s="65"/>
      <c r="F178" s="81" t="s">
        <v>338</v>
      </c>
      <c r="G178" s="64"/>
      <c r="H178" s="82">
        <f t="shared" ref="H178:H186" si="9">I178+J178</f>
        <v>0</v>
      </c>
      <c r="I178" s="82"/>
      <c r="J178" s="82"/>
      <c r="K178" s="82"/>
    </row>
    <row r="179" spans="2:11" ht="42.75" customHeight="1" x14ac:dyDescent="0.2">
      <c r="B179" s="64">
        <v>1217310</v>
      </c>
      <c r="C179" s="64">
        <v>7310</v>
      </c>
      <c r="D179" s="69" t="s">
        <v>21</v>
      </c>
      <c r="E179" s="155" t="s">
        <v>153</v>
      </c>
      <c r="F179" s="81" t="s">
        <v>389</v>
      </c>
      <c r="G179" s="64"/>
      <c r="H179" s="158">
        <f>I179+J179</f>
        <v>2017000</v>
      </c>
      <c r="I179" s="158">
        <v>0</v>
      </c>
      <c r="J179" s="158">
        <f>J180+J181</f>
        <v>2017000</v>
      </c>
      <c r="K179" s="158">
        <f>J179</f>
        <v>2017000</v>
      </c>
    </row>
    <row r="180" spans="2:11" ht="54" customHeight="1" x14ac:dyDescent="0.2">
      <c r="B180" s="65"/>
      <c r="C180" s="65"/>
      <c r="D180" s="133"/>
      <c r="E180" s="154"/>
      <c r="F180" s="156" t="s">
        <v>398</v>
      </c>
      <c r="G180" s="65"/>
      <c r="H180" s="157">
        <f>I180+J180</f>
        <v>1050000</v>
      </c>
      <c r="I180" s="157">
        <v>0</v>
      </c>
      <c r="J180" s="157">
        <f>1050000</f>
        <v>1050000</v>
      </c>
      <c r="K180" s="157">
        <f>J180</f>
        <v>1050000</v>
      </c>
    </row>
    <row r="181" spans="2:11" ht="48.75" customHeight="1" x14ac:dyDescent="0.2">
      <c r="B181" s="65"/>
      <c r="C181" s="65"/>
      <c r="D181" s="65"/>
      <c r="E181" s="65"/>
      <c r="F181" s="156" t="s">
        <v>399</v>
      </c>
      <c r="G181" s="65"/>
      <c r="H181" s="157">
        <f t="shared" si="9"/>
        <v>967000</v>
      </c>
      <c r="I181" s="157">
        <v>0</v>
      </c>
      <c r="J181" s="157">
        <f>584000+383000</f>
        <v>967000</v>
      </c>
      <c r="K181" s="157">
        <f>J181</f>
        <v>967000</v>
      </c>
    </row>
    <row r="182" spans="2:11" ht="11.25" hidden="1" customHeight="1" x14ac:dyDescent="0.2">
      <c r="B182" s="71"/>
      <c r="C182" s="71" t="s">
        <v>7</v>
      </c>
      <c r="D182" s="71" t="s">
        <v>8</v>
      </c>
      <c r="E182" s="72" t="s">
        <v>9</v>
      </c>
      <c r="F182" s="156" t="s">
        <v>330</v>
      </c>
      <c r="G182" s="65"/>
      <c r="H182" s="84">
        <f t="shared" si="9"/>
        <v>0</v>
      </c>
      <c r="I182" s="157"/>
      <c r="J182" s="157"/>
      <c r="K182" s="157"/>
    </row>
    <row r="183" spans="2:11" ht="83.25" customHeight="1" x14ac:dyDescent="0.2">
      <c r="B183" s="49">
        <v>1217693</v>
      </c>
      <c r="C183" s="49">
        <v>7693</v>
      </c>
      <c r="D183" s="43" t="s">
        <v>8</v>
      </c>
      <c r="E183" s="25" t="s">
        <v>16</v>
      </c>
      <c r="F183" s="24" t="s">
        <v>390</v>
      </c>
      <c r="G183" s="23"/>
      <c r="H183" s="30">
        <f t="shared" si="9"/>
        <v>5237167</v>
      </c>
      <c r="I183" s="30">
        <f>3277000+1935769+24398</f>
        <v>5237167</v>
      </c>
      <c r="J183" s="30">
        <v>0</v>
      </c>
      <c r="K183" s="30">
        <v>0</v>
      </c>
    </row>
    <row r="184" spans="2:11" ht="150" hidden="1" customHeight="1" x14ac:dyDescent="0.2">
      <c r="B184" s="104">
        <v>1217693</v>
      </c>
      <c r="C184" s="104"/>
      <c r="D184" s="105"/>
      <c r="E184" s="106" t="s">
        <v>174</v>
      </c>
      <c r="F184" s="83" t="s">
        <v>177</v>
      </c>
      <c r="G184" s="66"/>
      <c r="H184" s="84">
        <f t="shared" si="9"/>
        <v>0</v>
      </c>
      <c r="I184" s="84"/>
      <c r="J184" s="84">
        <v>0</v>
      </c>
      <c r="K184" s="84"/>
    </row>
    <row r="185" spans="2:11" ht="49.5" hidden="1" customHeight="1" x14ac:dyDescent="0.2">
      <c r="B185" s="49"/>
      <c r="C185" s="49"/>
      <c r="D185" s="43"/>
      <c r="E185" s="25"/>
      <c r="F185" s="24" t="s">
        <v>180</v>
      </c>
      <c r="G185" s="23"/>
      <c r="H185" s="30">
        <f t="shared" si="9"/>
        <v>0</v>
      </c>
      <c r="I185" s="30"/>
      <c r="J185" s="30">
        <v>0</v>
      </c>
      <c r="K185" s="30">
        <v>0</v>
      </c>
    </row>
    <row r="186" spans="2:11" ht="95.25" customHeight="1" x14ac:dyDescent="0.2">
      <c r="B186" s="49"/>
      <c r="C186" s="49"/>
      <c r="D186" s="43"/>
      <c r="E186" s="25"/>
      <c r="F186" s="32" t="s">
        <v>392</v>
      </c>
      <c r="G186" s="23" t="s">
        <v>150</v>
      </c>
      <c r="H186" s="29">
        <f t="shared" si="9"/>
        <v>1257000</v>
      </c>
      <c r="I186" s="29">
        <f>I187+I194</f>
        <v>0</v>
      </c>
      <c r="J186" s="29">
        <f>J187+J194</f>
        <v>1257000</v>
      </c>
      <c r="K186" s="29">
        <f>K187+K194</f>
        <v>1257000</v>
      </c>
    </row>
    <row r="187" spans="2:11" ht="37.5" customHeight="1" x14ac:dyDescent="0.2">
      <c r="B187" s="64">
        <v>1217310</v>
      </c>
      <c r="C187" s="49">
        <v>7310</v>
      </c>
      <c r="D187" s="43" t="s">
        <v>21</v>
      </c>
      <c r="E187" s="25" t="s">
        <v>153</v>
      </c>
      <c r="F187" s="24"/>
      <c r="G187" s="23"/>
      <c r="H187" s="30">
        <f>I187+J187</f>
        <v>957000</v>
      </c>
      <c r="I187" s="30">
        <v>0</v>
      </c>
      <c r="J187" s="30">
        <f>200000+200000+150000+150000+157000+100000</f>
        <v>957000</v>
      </c>
      <c r="K187" s="30">
        <f>J187</f>
        <v>957000</v>
      </c>
    </row>
    <row r="188" spans="2:11" ht="39.6" hidden="1" customHeight="1" x14ac:dyDescent="0.2">
      <c r="B188" s="49">
        <v>1217310</v>
      </c>
      <c r="C188" s="49">
        <v>7321</v>
      </c>
      <c r="D188" s="43" t="s">
        <v>21</v>
      </c>
      <c r="E188" s="25" t="s">
        <v>163</v>
      </c>
      <c r="F188" s="24"/>
      <c r="G188" s="23"/>
      <c r="H188" s="30">
        <f t="shared" ref="H188:H203" si="10">I188+J188</f>
        <v>300000</v>
      </c>
      <c r="I188" s="30">
        <v>0</v>
      </c>
      <c r="J188" s="30">
        <f>200000+100000</f>
        <v>300000</v>
      </c>
      <c r="K188" s="30">
        <f>J188</f>
        <v>300000</v>
      </c>
    </row>
    <row r="189" spans="2:11" ht="85.5" hidden="1" customHeight="1" x14ac:dyDescent="0.2">
      <c r="B189" s="49">
        <v>1211020</v>
      </c>
      <c r="C189" s="49">
        <v>1020</v>
      </c>
      <c r="D189" s="43" t="s">
        <v>160</v>
      </c>
      <c r="E189" s="25" t="s">
        <v>232</v>
      </c>
      <c r="F189" s="24"/>
      <c r="G189" s="23"/>
      <c r="H189" s="30">
        <f t="shared" si="10"/>
        <v>0</v>
      </c>
      <c r="I189" s="30">
        <v>0</v>
      </c>
      <c r="J189" s="30"/>
      <c r="K189" s="30"/>
    </row>
    <row r="190" spans="2:11" ht="33" hidden="1" customHeight="1" x14ac:dyDescent="0.2">
      <c r="B190" s="49">
        <v>1217321</v>
      </c>
      <c r="C190" s="49">
        <v>7321</v>
      </c>
      <c r="D190" s="43" t="s">
        <v>21</v>
      </c>
      <c r="E190" s="25" t="s">
        <v>163</v>
      </c>
      <c r="F190" s="24"/>
      <c r="G190" s="23"/>
      <c r="H190" s="30">
        <f>I190+J190</f>
        <v>0</v>
      </c>
      <c r="I190" s="30">
        <v>0</v>
      </c>
      <c r="J190" s="30"/>
      <c r="K190" s="30"/>
    </row>
    <row r="191" spans="2:11" ht="38.25" hidden="1" customHeight="1" x14ac:dyDescent="0.2">
      <c r="B191" s="49">
        <v>1217322</v>
      </c>
      <c r="C191" s="49">
        <v>7322</v>
      </c>
      <c r="D191" s="43" t="s">
        <v>21</v>
      </c>
      <c r="E191" s="25" t="s">
        <v>258</v>
      </c>
      <c r="F191" s="24"/>
      <c r="G191" s="23"/>
      <c r="H191" s="30">
        <f t="shared" si="10"/>
        <v>0</v>
      </c>
      <c r="I191" s="30">
        <v>0</v>
      </c>
      <c r="J191" s="30"/>
      <c r="K191" s="30"/>
    </row>
    <row r="192" spans="2:11" ht="48.75" hidden="1" customHeight="1" x14ac:dyDescent="0.2">
      <c r="B192" s="49">
        <v>1216011</v>
      </c>
      <c r="C192" s="49">
        <v>6011</v>
      </c>
      <c r="D192" s="43" t="s">
        <v>151</v>
      </c>
      <c r="E192" s="25" t="s">
        <v>36</v>
      </c>
      <c r="F192" s="24" t="s">
        <v>162</v>
      </c>
      <c r="G192" s="23"/>
      <c r="H192" s="30">
        <f t="shared" si="10"/>
        <v>0</v>
      </c>
      <c r="I192" s="30">
        <v>0</v>
      </c>
      <c r="J192" s="30"/>
      <c r="K192" s="30"/>
    </row>
    <row r="193" spans="2:11" ht="51.75" hidden="1" customHeight="1" x14ac:dyDescent="0.2">
      <c r="B193" s="49">
        <v>1216013</v>
      </c>
      <c r="C193" s="49">
        <v>6013</v>
      </c>
      <c r="D193" s="43" t="s">
        <v>13</v>
      </c>
      <c r="E193" s="25" t="s">
        <v>195</v>
      </c>
      <c r="F193" s="24"/>
      <c r="G193" s="23"/>
      <c r="H193" s="30">
        <f t="shared" si="10"/>
        <v>0</v>
      </c>
      <c r="I193" s="30">
        <v>0</v>
      </c>
      <c r="J193" s="30">
        <f>2310000-2310000</f>
        <v>0</v>
      </c>
      <c r="K193" s="30">
        <f>J193</f>
        <v>0</v>
      </c>
    </row>
    <row r="194" spans="2:11" ht="46.5" customHeight="1" x14ac:dyDescent="0.2">
      <c r="B194" s="49">
        <v>1217321</v>
      </c>
      <c r="C194" s="49">
        <v>7321</v>
      </c>
      <c r="D194" s="43" t="s">
        <v>21</v>
      </c>
      <c r="E194" s="25" t="s">
        <v>163</v>
      </c>
      <c r="F194" s="24"/>
      <c r="G194" s="23"/>
      <c r="H194" s="30">
        <f t="shared" si="10"/>
        <v>300000</v>
      </c>
      <c r="I194" s="30">
        <v>0</v>
      </c>
      <c r="J194" s="30">
        <f>100000+200000</f>
        <v>300000</v>
      </c>
      <c r="K194" s="30">
        <f>J194</f>
        <v>300000</v>
      </c>
    </row>
    <row r="195" spans="2:11" ht="82.5" hidden="1" customHeight="1" x14ac:dyDescent="0.2">
      <c r="B195" s="49">
        <v>1217321</v>
      </c>
      <c r="C195" s="49">
        <v>7330</v>
      </c>
      <c r="D195" s="43" t="s">
        <v>21</v>
      </c>
      <c r="E195" s="25" t="s">
        <v>191</v>
      </c>
      <c r="F195" s="24" t="s">
        <v>25</v>
      </c>
      <c r="G195" s="23"/>
      <c r="H195" s="30">
        <f t="shared" si="10"/>
        <v>0</v>
      </c>
      <c r="I195" s="30">
        <v>0</v>
      </c>
      <c r="J195" s="30"/>
      <c r="K195" s="30"/>
    </row>
    <row r="196" spans="2:11" ht="39" hidden="1" customHeight="1" x14ac:dyDescent="0.2">
      <c r="B196" s="49">
        <v>1217330</v>
      </c>
      <c r="C196" s="49">
        <v>7330</v>
      </c>
      <c r="D196" s="43" t="s">
        <v>21</v>
      </c>
      <c r="E196" s="25" t="s">
        <v>191</v>
      </c>
      <c r="F196" s="24"/>
      <c r="G196" s="23"/>
      <c r="H196" s="30">
        <f t="shared" si="10"/>
        <v>0</v>
      </c>
      <c r="I196" s="30">
        <v>0</v>
      </c>
      <c r="J196" s="30">
        <f>7000000-7000000</f>
        <v>0</v>
      </c>
      <c r="K196" s="30">
        <f>J196</f>
        <v>0</v>
      </c>
    </row>
    <row r="197" spans="2:11" ht="64.5" hidden="1" customHeight="1" x14ac:dyDescent="0.2">
      <c r="B197" s="49" t="s">
        <v>196</v>
      </c>
      <c r="C197" s="49" t="s">
        <v>197</v>
      </c>
      <c r="D197" s="43" t="s">
        <v>8</v>
      </c>
      <c r="E197" s="25" t="s">
        <v>198</v>
      </c>
      <c r="F197" s="24"/>
      <c r="G197" s="23"/>
      <c r="H197" s="30">
        <f>I197+J197</f>
        <v>0</v>
      </c>
      <c r="I197" s="30">
        <v>0</v>
      </c>
      <c r="J197" s="30">
        <f>2600000-2600000</f>
        <v>0</v>
      </c>
      <c r="K197" s="30">
        <f>J197</f>
        <v>0</v>
      </c>
    </row>
    <row r="198" spans="2:11" ht="75" customHeight="1" x14ac:dyDescent="0.2">
      <c r="B198" s="33" t="s">
        <v>20</v>
      </c>
      <c r="C198" s="33" t="s">
        <v>7</v>
      </c>
      <c r="D198" s="33" t="s">
        <v>8</v>
      </c>
      <c r="E198" s="25" t="s">
        <v>9</v>
      </c>
      <c r="F198" s="51" t="s">
        <v>228</v>
      </c>
      <c r="G198" s="23" t="s">
        <v>229</v>
      </c>
      <c r="H198" s="29">
        <f>I198+J198</f>
        <v>10000</v>
      </c>
      <c r="I198" s="29">
        <v>10000</v>
      </c>
      <c r="J198" s="29">
        <f>J200+J201</f>
        <v>0</v>
      </c>
      <c r="K198" s="29">
        <f>K200+K201</f>
        <v>0</v>
      </c>
    </row>
    <row r="199" spans="2:11" ht="81.599999999999994" hidden="1" customHeight="1" x14ac:dyDescent="0.2">
      <c r="B199" s="33" t="s">
        <v>20</v>
      </c>
      <c r="C199" s="33"/>
      <c r="D199" s="33"/>
      <c r="E199" s="25"/>
      <c r="F199" s="50"/>
      <c r="G199" s="23"/>
      <c r="H199" s="30">
        <f t="shared" si="10"/>
        <v>0</v>
      </c>
      <c r="I199" s="30"/>
      <c r="J199" s="30">
        <v>0</v>
      </c>
      <c r="K199" s="30">
        <v>0</v>
      </c>
    </row>
    <row r="200" spans="2:11" ht="59.25" hidden="1" customHeight="1" x14ac:dyDescent="0.2">
      <c r="F200" s="50"/>
      <c r="G200" s="23"/>
      <c r="H200" s="30"/>
      <c r="I200" s="30"/>
      <c r="J200" s="30"/>
      <c r="K200" s="30"/>
    </row>
    <row r="201" spans="2:11" ht="53.25" hidden="1" customHeight="1" x14ac:dyDescent="0.2">
      <c r="B201" s="33"/>
      <c r="C201" s="33"/>
      <c r="D201" s="33"/>
      <c r="E201" s="25"/>
      <c r="F201" s="50"/>
      <c r="G201" s="23"/>
      <c r="H201" s="30"/>
      <c r="I201" s="30"/>
      <c r="J201" s="30">
        <v>0</v>
      </c>
      <c r="K201" s="30">
        <v>0</v>
      </c>
    </row>
    <row r="202" spans="2:11" ht="86.25" customHeight="1" x14ac:dyDescent="0.2">
      <c r="B202" s="33" t="s">
        <v>20</v>
      </c>
      <c r="C202" s="33" t="s">
        <v>7</v>
      </c>
      <c r="D202" s="33" t="s">
        <v>8</v>
      </c>
      <c r="E202" s="25" t="s">
        <v>9</v>
      </c>
      <c r="F202" s="51" t="s">
        <v>376</v>
      </c>
      <c r="G202" s="23" t="s">
        <v>233</v>
      </c>
      <c r="H202" s="29">
        <f t="shared" si="10"/>
        <v>3000</v>
      </c>
      <c r="I202" s="29">
        <v>3000</v>
      </c>
      <c r="J202" s="29">
        <v>0</v>
      </c>
      <c r="K202" s="29">
        <v>0</v>
      </c>
    </row>
    <row r="203" spans="2:11" ht="111.75" customHeight="1" x14ac:dyDescent="0.2">
      <c r="B203" s="33" t="s">
        <v>22</v>
      </c>
      <c r="C203" s="33" t="s">
        <v>23</v>
      </c>
      <c r="D203" s="33" t="s">
        <v>13</v>
      </c>
      <c r="E203" s="25" t="s">
        <v>24</v>
      </c>
      <c r="F203" s="32" t="s">
        <v>388</v>
      </c>
      <c r="G203" s="23" t="s">
        <v>402</v>
      </c>
      <c r="H203" s="29">
        <f t="shared" si="10"/>
        <v>12900</v>
      </c>
      <c r="I203" s="29">
        <v>12900</v>
      </c>
      <c r="J203" s="29">
        <v>0</v>
      </c>
      <c r="K203" s="29">
        <v>0</v>
      </c>
    </row>
    <row r="204" spans="2:11" ht="73.5" customHeight="1" x14ac:dyDescent="0.2">
      <c r="B204" s="33"/>
      <c r="C204" s="33"/>
      <c r="D204" s="33"/>
      <c r="E204" s="25"/>
      <c r="F204" s="51" t="s">
        <v>351</v>
      </c>
      <c r="G204" s="23" t="s">
        <v>349</v>
      </c>
      <c r="H204" s="29">
        <f>I204+J204</f>
        <v>883800</v>
      </c>
      <c r="I204" s="29">
        <f>I205+I206</f>
        <v>883800</v>
      </c>
      <c r="J204" s="29">
        <f>J205+J206+J207</f>
        <v>0</v>
      </c>
      <c r="K204" s="29">
        <f>K205+K206</f>
        <v>0</v>
      </c>
    </row>
    <row r="205" spans="2:11" ht="56.25" customHeight="1" x14ac:dyDescent="0.2">
      <c r="B205" s="33" t="s">
        <v>11</v>
      </c>
      <c r="C205" s="33" t="s">
        <v>12</v>
      </c>
      <c r="D205" s="33" t="s">
        <v>13</v>
      </c>
      <c r="E205" s="25" t="s">
        <v>14</v>
      </c>
      <c r="F205" s="24" t="s">
        <v>350</v>
      </c>
      <c r="G205" s="23"/>
      <c r="H205" s="29">
        <f>I205+J205</f>
        <v>479800</v>
      </c>
      <c r="I205" s="29">
        <f>141800+338000</f>
        <v>479800</v>
      </c>
      <c r="J205" s="29"/>
      <c r="K205" s="29"/>
    </row>
    <row r="206" spans="2:11" ht="57" customHeight="1" x14ac:dyDescent="0.2">
      <c r="B206" s="33" t="s">
        <v>26</v>
      </c>
      <c r="C206" s="33" t="s">
        <v>27</v>
      </c>
      <c r="D206" s="33" t="s">
        <v>28</v>
      </c>
      <c r="E206" s="25" t="s">
        <v>29</v>
      </c>
      <c r="F206" s="50" t="s">
        <v>350</v>
      </c>
      <c r="G206" s="23"/>
      <c r="H206" s="29">
        <f>I206+J206</f>
        <v>404000</v>
      </c>
      <c r="I206" s="29">
        <f>148000+229000+27000</f>
        <v>404000</v>
      </c>
      <c r="J206" s="29"/>
      <c r="K206" s="29"/>
    </row>
    <row r="207" spans="2:11" ht="57.75" hidden="1" customHeight="1" x14ac:dyDescent="0.2">
      <c r="B207" s="33" t="s">
        <v>26</v>
      </c>
      <c r="C207" s="33"/>
      <c r="D207" s="33"/>
      <c r="E207" s="25"/>
      <c r="F207" s="50"/>
      <c r="G207" s="23"/>
      <c r="H207" s="29"/>
      <c r="I207" s="29"/>
      <c r="J207" s="29"/>
      <c r="K207" s="29"/>
    </row>
    <row r="208" spans="2:11" ht="123" customHeight="1" x14ac:dyDescent="0.2">
      <c r="B208" s="33" t="s">
        <v>11</v>
      </c>
      <c r="C208" s="33" t="s">
        <v>12</v>
      </c>
      <c r="D208" s="33" t="s">
        <v>13</v>
      </c>
      <c r="E208" s="25" t="s">
        <v>14</v>
      </c>
      <c r="F208" s="50" t="s">
        <v>393</v>
      </c>
      <c r="G208" s="23" t="s">
        <v>403</v>
      </c>
      <c r="H208" s="29">
        <f>I208+J208</f>
        <v>150000</v>
      </c>
      <c r="I208" s="29">
        <v>150000</v>
      </c>
      <c r="J208" s="29">
        <f>J209+J210</f>
        <v>0</v>
      </c>
      <c r="K208" s="29">
        <f>K209+K210</f>
        <v>0</v>
      </c>
    </row>
    <row r="209" spans="2:11" ht="48.75" hidden="1" customHeight="1" x14ac:dyDescent="0.2">
      <c r="B209" s="69" t="s">
        <v>11</v>
      </c>
      <c r="C209" s="69"/>
      <c r="D209" s="69"/>
      <c r="E209" s="70"/>
      <c r="F209" s="50" t="s">
        <v>199</v>
      </c>
      <c r="G209" s="23"/>
      <c r="H209" s="30">
        <f>I209+J209</f>
        <v>0</v>
      </c>
      <c r="I209" s="30"/>
      <c r="J209" s="30"/>
      <c r="K209" s="30"/>
    </row>
    <row r="210" spans="2:11" ht="79.150000000000006" hidden="1" customHeight="1" x14ac:dyDescent="0.2">
      <c r="B210" s="71"/>
      <c r="C210" s="71"/>
      <c r="D210" s="71"/>
      <c r="E210" s="72"/>
      <c r="F210" s="50"/>
      <c r="G210" s="23"/>
      <c r="H210" s="30"/>
      <c r="I210" s="30"/>
      <c r="J210" s="30"/>
      <c r="K210" s="30"/>
    </row>
    <row r="211" spans="2:11" ht="76.5" customHeight="1" x14ac:dyDescent="0.2">
      <c r="B211" s="33"/>
      <c r="C211" s="33"/>
      <c r="D211" s="33"/>
      <c r="E211" s="25"/>
      <c r="F211" s="51" t="s">
        <v>321</v>
      </c>
      <c r="G211" s="23" t="s">
        <v>173</v>
      </c>
      <c r="H211" s="29">
        <f>H213+H214</f>
        <v>6434000</v>
      </c>
      <c r="I211" s="29">
        <f>I213</f>
        <v>6284000</v>
      </c>
      <c r="J211" s="29">
        <f>J213</f>
        <v>150000</v>
      </c>
      <c r="K211" s="29">
        <f>K213</f>
        <v>150000</v>
      </c>
    </row>
    <row r="212" spans="2:11" ht="50.25" hidden="1" customHeight="1" x14ac:dyDescent="0.2">
      <c r="B212" s="33"/>
      <c r="C212" s="33"/>
      <c r="D212" s="33"/>
      <c r="E212" s="25"/>
      <c r="F212" s="50"/>
      <c r="G212" s="23"/>
      <c r="H212" s="30"/>
      <c r="I212" s="30"/>
      <c r="J212" s="30"/>
      <c r="K212" s="30"/>
    </row>
    <row r="213" spans="2:11" ht="87" customHeight="1" x14ac:dyDescent="0.2">
      <c r="B213" s="33" t="s">
        <v>155</v>
      </c>
      <c r="C213" s="33" t="s">
        <v>156</v>
      </c>
      <c r="D213" s="33" t="s">
        <v>158</v>
      </c>
      <c r="E213" s="25" t="s">
        <v>157</v>
      </c>
      <c r="F213" s="50" t="s">
        <v>416</v>
      </c>
      <c r="G213" s="23"/>
      <c r="H213" s="30">
        <f>I213+J213</f>
        <v>6434000</v>
      </c>
      <c r="I213" s="30">
        <f>4534000+1750000</f>
        <v>6284000</v>
      </c>
      <c r="J213" s="30">
        <v>150000</v>
      </c>
      <c r="K213" s="30">
        <f>J213</f>
        <v>150000</v>
      </c>
    </row>
    <row r="214" spans="2:11" ht="189" hidden="1" customHeight="1" x14ac:dyDescent="0.2">
      <c r="B214" s="33" t="s">
        <v>155</v>
      </c>
      <c r="C214" s="33" t="s">
        <v>309</v>
      </c>
      <c r="D214" s="33" t="s">
        <v>8</v>
      </c>
      <c r="E214" s="25" t="s">
        <v>323</v>
      </c>
      <c r="F214" s="50" t="s">
        <v>322</v>
      </c>
      <c r="G214" s="23"/>
      <c r="H214" s="30">
        <f t="shared" ref="H214:H220" si="11">I214+J214</f>
        <v>0</v>
      </c>
      <c r="I214" s="30"/>
      <c r="J214" s="30"/>
      <c r="K214" s="30"/>
    </row>
    <row r="215" spans="2:11" ht="75.75" hidden="1" customHeight="1" x14ac:dyDescent="0.2">
      <c r="B215" s="33"/>
      <c r="C215" s="33"/>
      <c r="D215" s="33"/>
      <c r="E215" s="25"/>
      <c r="F215" s="50"/>
      <c r="G215" s="23"/>
      <c r="H215" s="30"/>
      <c r="I215" s="30"/>
      <c r="J215" s="30"/>
      <c r="K215" s="30"/>
    </row>
    <row r="216" spans="2:11" ht="69" customHeight="1" x14ac:dyDescent="0.2">
      <c r="B216" s="33"/>
      <c r="C216" s="33"/>
      <c r="D216" s="33"/>
      <c r="E216" s="25"/>
      <c r="F216" s="50" t="s">
        <v>200</v>
      </c>
      <c r="G216" s="23" t="s">
        <v>227</v>
      </c>
      <c r="H216" s="29">
        <f>I216+J216</f>
        <v>2635500</v>
      </c>
      <c r="I216" s="29">
        <f>I219+I220+I221</f>
        <v>806000</v>
      </c>
      <c r="J216" s="29">
        <f>J219+J220+J221</f>
        <v>1829500</v>
      </c>
      <c r="K216" s="29">
        <f>K219+K220+K221</f>
        <v>1829500</v>
      </c>
    </row>
    <row r="217" spans="2:11" ht="35.25" hidden="1" customHeight="1" x14ac:dyDescent="0.2">
      <c r="B217" s="33"/>
      <c r="C217" s="33" t="s">
        <v>35</v>
      </c>
      <c r="D217" s="33" t="s">
        <v>151</v>
      </c>
      <c r="E217" s="25" t="s">
        <v>36</v>
      </c>
      <c r="F217" s="50"/>
      <c r="G217" s="23"/>
      <c r="H217" s="30">
        <f t="shared" si="11"/>
        <v>0</v>
      </c>
      <c r="I217" s="30">
        <v>0</v>
      </c>
      <c r="J217" s="30">
        <f>2084000-2084000</f>
        <v>0</v>
      </c>
      <c r="K217" s="30">
        <v>0</v>
      </c>
    </row>
    <row r="218" spans="2:11" ht="35.25" hidden="1" customHeight="1" x14ac:dyDescent="0.2">
      <c r="B218" s="33" t="s">
        <v>17</v>
      </c>
      <c r="C218" s="33" t="s">
        <v>18</v>
      </c>
      <c r="D218" s="33" t="s">
        <v>13</v>
      </c>
      <c r="E218" s="25" t="s">
        <v>19</v>
      </c>
      <c r="F218" s="50"/>
      <c r="G218" s="23"/>
      <c r="H218" s="30">
        <f t="shared" si="11"/>
        <v>0</v>
      </c>
      <c r="I218" s="30">
        <v>0</v>
      </c>
      <c r="J218" s="30">
        <f>5277800+253544+174230-5705574</f>
        <v>0</v>
      </c>
      <c r="K218" s="30">
        <f>J218</f>
        <v>0</v>
      </c>
    </row>
    <row r="219" spans="2:11" ht="42" customHeight="1" x14ac:dyDescent="0.2">
      <c r="B219" s="33" t="s">
        <v>11</v>
      </c>
      <c r="C219" s="33" t="s">
        <v>12</v>
      </c>
      <c r="D219" s="33" t="s">
        <v>13</v>
      </c>
      <c r="E219" s="25" t="s">
        <v>14</v>
      </c>
      <c r="F219" s="50" t="s">
        <v>364</v>
      </c>
      <c r="G219" s="23"/>
      <c r="H219" s="30">
        <f>I219+J219</f>
        <v>100000</v>
      </c>
      <c r="I219" s="30">
        <v>0</v>
      </c>
      <c r="J219" s="30">
        <v>100000</v>
      </c>
      <c r="K219" s="30">
        <f>J219</f>
        <v>100000</v>
      </c>
    </row>
    <row r="220" spans="2:11" ht="68.25" customHeight="1" x14ac:dyDescent="0.2">
      <c r="B220" s="33" t="s">
        <v>152</v>
      </c>
      <c r="C220" s="33" t="s">
        <v>154</v>
      </c>
      <c r="D220" s="33" t="s">
        <v>21</v>
      </c>
      <c r="E220" s="25" t="s">
        <v>153</v>
      </c>
      <c r="F220" s="50" t="s">
        <v>363</v>
      </c>
      <c r="G220" s="23"/>
      <c r="H220" s="30">
        <f t="shared" si="11"/>
        <v>1729500</v>
      </c>
      <c r="I220" s="30">
        <v>0</v>
      </c>
      <c r="J220" s="30">
        <f>523000+23000+1036500+147000</f>
        <v>1729500</v>
      </c>
      <c r="K220" s="30">
        <f>J220</f>
        <v>1729500</v>
      </c>
    </row>
    <row r="221" spans="2:11" ht="60.75" customHeight="1" x14ac:dyDescent="0.2">
      <c r="B221" s="33" t="s">
        <v>394</v>
      </c>
      <c r="C221" s="33" t="s">
        <v>396</v>
      </c>
      <c r="D221" s="33" t="s">
        <v>134</v>
      </c>
      <c r="E221" s="25" t="s">
        <v>395</v>
      </c>
      <c r="F221" s="50" t="s">
        <v>397</v>
      </c>
      <c r="G221" s="23"/>
      <c r="H221" s="30">
        <f>I221+J221</f>
        <v>806000</v>
      </c>
      <c r="I221" s="30">
        <v>806000</v>
      </c>
      <c r="J221" s="30">
        <v>0</v>
      </c>
      <c r="K221" s="30">
        <v>0</v>
      </c>
    </row>
    <row r="222" spans="2:11" ht="70.5" hidden="1" customHeight="1" x14ac:dyDescent="0.2">
      <c r="B222" s="33"/>
      <c r="C222" s="33"/>
      <c r="D222" s="33"/>
      <c r="E222" s="25"/>
      <c r="F222" s="50"/>
      <c r="G222" s="23"/>
      <c r="H222" s="30"/>
      <c r="I222" s="30"/>
      <c r="J222" s="30"/>
      <c r="K222" s="30">
        <v>0</v>
      </c>
    </row>
    <row r="223" spans="2:11" ht="48" hidden="1" customHeight="1" x14ac:dyDescent="0.2">
      <c r="B223" s="52"/>
      <c r="C223" s="33"/>
      <c r="D223" s="33"/>
      <c r="E223" s="25"/>
      <c r="F223" s="50"/>
      <c r="G223" s="23"/>
      <c r="H223" s="30"/>
      <c r="I223" s="30"/>
      <c r="J223" s="30"/>
      <c r="K223" s="30"/>
    </row>
    <row r="224" spans="2:11" ht="63.6" hidden="1" customHeight="1" x14ac:dyDescent="0.25">
      <c r="B224" s="119" t="s">
        <v>34</v>
      </c>
      <c r="C224" s="52"/>
      <c r="D224" s="52"/>
      <c r="E224" s="52"/>
      <c r="F224" s="127" t="s">
        <v>256</v>
      </c>
      <c r="G224" s="128" t="s">
        <v>171</v>
      </c>
      <c r="H224" s="130">
        <f>I224+J224</f>
        <v>0</v>
      </c>
      <c r="I224" s="130">
        <f>I225+I226+I228+I227</f>
        <v>0</v>
      </c>
      <c r="J224" s="130">
        <f>J225+J226+J228+J227</f>
        <v>0</v>
      </c>
      <c r="K224" s="130">
        <f>K225+K226+K228+K227</f>
        <v>0</v>
      </c>
    </row>
    <row r="225" spans="2:12" ht="49.9" hidden="1" customHeight="1" x14ac:dyDescent="0.25">
      <c r="B225" s="33" t="s">
        <v>11</v>
      </c>
      <c r="C225" s="119" t="s">
        <v>35</v>
      </c>
      <c r="D225" s="119" t="s">
        <v>151</v>
      </c>
      <c r="E225" s="120" t="s">
        <v>36</v>
      </c>
      <c r="F225" s="127"/>
      <c r="G225" s="53"/>
      <c r="H225" s="129">
        <f t="shared" ref="H225:H234" si="12">I225+J225</f>
        <v>0</v>
      </c>
      <c r="I225" s="129"/>
      <c r="J225" s="129"/>
      <c r="K225" s="129"/>
    </row>
    <row r="226" spans="2:12" ht="54.6" hidden="1" customHeight="1" x14ac:dyDescent="0.25">
      <c r="B226" s="33" t="s">
        <v>20</v>
      </c>
      <c r="C226" s="33" t="s">
        <v>12</v>
      </c>
      <c r="D226" s="33" t="s">
        <v>13</v>
      </c>
      <c r="E226" s="25" t="s">
        <v>14</v>
      </c>
      <c r="F226" s="127"/>
      <c r="G226" s="53"/>
      <c r="H226" s="129">
        <f t="shared" si="12"/>
        <v>0</v>
      </c>
      <c r="I226" s="129"/>
      <c r="J226" s="129"/>
      <c r="K226" s="129"/>
    </row>
    <row r="227" spans="2:12" ht="54.6" hidden="1" customHeight="1" x14ac:dyDescent="0.25">
      <c r="B227" s="33" t="s">
        <v>155</v>
      </c>
      <c r="C227" s="33" t="s">
        <v>7</v>
      </c>
      <c r="D227" s="33" t="s">
        <v>8</v>
      </c>
      <c r="E227" s="25" t="s">
        <v>9</v>
      </c>
      <c r="F227" s="127"/>
      <c r="G227" s="53"/>
      <c r="H227" s="129">
        <f>I227+J227</f>
        <v>0</v>
      </c>
      <c r="I227" s="129"/>
      <c r="J227" s="129"/>
      <c r="K227" s="129"/>
    </row>
    <row r="228" spans="2:12" ht="84.75" hidden="1" customHeight="1" x14ac:dyDescent="0.25">
      <c r="B228" s="33"/>
      <c r="C228" s="33" t="s">
        <v>156</v>
      </c>
      <c r="D228" s="33" t="s">
        <v>158</v>
      </c>
      <c r="E228" s="25" t="s">
        <v>157</v>
      </c>
      <c r="F228" s="67" t="s">
        <v>325</v>
      </c>
      <c r="G228" s="53"/>
      <c r="H228" s="129">
        <f>I228+J228</f>
        <v>0</v>
      </c>
      <c r="I228" s="129"/>
      <c r="J228" s="129"/>
      <c r="K228" s="129"/>
    </row>
    <row r="229" spans="2:12" ht="84.75" hidden="1" customHeight="1" x14ac:dyDescent="0.2">
      <c r="B229" s="33" t="s">
        <v>273</v>
      </c>
      <c r="C229" s="33"/>
      <c r="D229" s="33"/>
      <c r="E229" s="25"/>
      <c r="F229" s="32" t="s">
        <v>263</v>
      </c>
      <c r="G229" s="59" t="s">
        <v>149</v>
      </c>
      <c r="H229" s="130">
        <f t="shared" si="12"/>
        <v>0</v>
      </c>
      <c r="I229" s="130">
        <f>SUM(I230:I234)</f>
        <v>0</v>
      </c>
      <c r="J229" s="130">
        <f>SUM(J230:J234)</f>
        <v>0</v>
      </c>
      <c r="K229" s="130">
        <f>SUM(K230:K234)</f>
        <v>0</v>
      </c>
    </row>
    <row r="230" spans="2:12" ht="81.75" hidden="1" customHeight="1" x14ac:dyDescent="0.25">
      <c r="B230" s="33" t="s">
        <v>262</v>
      </c>
      <c r="C230" s="33" t="s">
        <v>270</v>
      </c>
      <c r="D230" s="133" t="s">
        <v>271</v>
      </c>
      <c r="E230" s="120" t="s">
        <v>274</v>
      </c>
      <c r="F230" s="127"/>
      <c r="G230" s="53"/>
      <c r="H230" s="129">
        <f t="shared" si="12"/>
        <v>0</v>
      </c>
      <c r="I230" s="129"/>
      <c r="J230" s="129"/>
      <c r="K230" s="129"/>
    </row>
    <row r="231" spans="2:12" ht="75" hidden="1" customHeight="1" x14ac:dyDescent="0.2">
      <c r="B231" s="33"/>
      <c r="C231" s="33" t="s">
        <v>140</v>
      </c>
      <c r="D231" s="33" t="s">
        <v>141</v>
      </c>
      <c r="E231" s="25" t="s">
        <v>142</v>
      </c>
      <c r="F231" s="50" t="s">
        <v>264</v>
      </c>
      <c r="G231" s="53"/>
      <c r="H231" s="129">
        <f t="shared" si="12"/>
        <v>0</v>
      </c>
      <c r="I231" s="129"/>
      <c r="J231" s="129"/>
      <c r="K231" s="129"/>
    </row>
    <row r="232" spans="2:12" ht="54.6" hidden="1" customHeight="1" x14ac:dyDescent="0.25">
      <c r="B232" s="33"/>
      <c r="C232" s="33"/>
      <c r="D232" s="33"/>
      <c r="E232" s="25"/>
      <c r="F232" s="127"/>
      <c r="G232" s="53"/>
      <c r="H232" s="129">
        <f t="shared" si="12"/>
        <v>0</v>
      </c>
      <c r="I232" s="129"/>
      <c r="J232" s="129"/>
      <c r="K232" s="129"/>
    </row>
    <row r="233" spans="2:12" ht="54.6" hidden="1" customHeight="1" x14ac:dyDescent="0.25">
      <c r="B233" s="33"/>
      <c r="C233" s="33"/>
      <c r="D233" s="33"/>
      <c r="E233" s="25"/>
      <c r="F233" s="127"/>
      <c r="G233" s="53"/>
      <c r="H233" s="129">
        <f t="shared" si="12"/>
        <v>0</v>
      </c>
      <c r="I233" s="129"/>
      <c r="J233" s="129"/>
      <c r="K233" s="129"/>
    </row>
    <row r="234" spans="2:12" ht="54.6" hidden="1" customHeight="1" x14ac:dyDescent="0.25">
      <c r="B234" s="33"/>
      <c r="C234" s="33"/>
      <c r="D234" s="33"/>
      <c r="E234" s="25"/>
      <c r="F234" s="127"/>
      <c r="G234" s="53"/>
      <c r="H234" s="129">
        <f t="shared" si="12"/>
        <v>0</v>
      </c>
      <c r="I234" s="129"/>
      <c r="J234" s="129"/>
      <c r="K234" s="129"/>
    </row>
    <row r="235" spans="2:12" ht="97.5" hidden="1" customHeight="1" x14ac:dyDescent="0.25">
      <c r="B235" s="33" t="s">
        <v>319</v>
      </c>
      <c r="C235" s="33"/>
      <c r="D235" s="33"/>
      <c r="E235" s="25"/>
      <c r="F235" s="127" t="s">
        <v>318</v>
      </c>
      <c r="G235" s="140" t="s">
        <v>314</v>
      </c>
      <c r="H235" s="130">
        <f>I235+J235</f>
        <v>0</v>
      </c>
      <c r="I235" s="130">
        <f>I236+I237</f>
        <v>0</v>
      </c>
      <c r="J235" s="130">
        <f>J236+J237</f>
        <v>0</v>
      </c>
      <c r="K235" s="130">
        <f>K236+K237</f>
        <v>0</v>
      </c>
    </row>
    <row r="236" spans="2:12" ht="153" hidden="1" customHeight="1" x14ac:dyDescent="0.25">
      <c r="B236" s="33" t="s">
        <v>11</v>
      </c>
      <c r="C236" s="33" t="s">
        <v>320</v>
      </c>
      <c r="D236" s="33" t="s">
        <v>13</v>
      </c>
      <c r="E236" s="25" t="s">
        <v>195</v>
      </c>
      <c r="F236" s="141" t="s">
        <v>329</v>
      </c>
      <c r="G236" s="140"/>
      <c r="H236" s="129">
        <f>I236+J236</f>
        <v>0</v>
      </c>
      <c r="I236" s="129"/>
      <c r="J236" s="129"/>
      <c r="K236" s="129"/>
    </row>
    <row r="237" spans="2:12" ht="114" hidden="1" customHeight="1" x14ac:dyDescent="0.25">
      <c r="B237" s="33"/>
      <c r="C237" s="33" t="s">
        <v>12</v>
      </c>
      <c r="D237" s="33" t="s">
        <v>13</v>
      </c>
      <c r="E237" s="25" t="s">
        <v>14</v>
      </c>
      <c r="F237" s="141" t="s">
        <v>328</v>
      </c>
      <c r="G237" s="140"/>
      <c r="H237" s="129">
        <f>I237+J237</f>
        <v>0</v>
      </c>
      <c r="I237" s="129"/>
      <c r="J237" s="129"/>
      <c r="K237" s="129"/>
    </row>
    <row r="238" spans="2:12" ht="28.5" customHeight="1" x14ac:dyDescent="0.2">
      <c r="B238" s="49"/>
      <c r="C238" s="33"/>
      <c r="D238" s="33"/>
      <c r="E238" s="107" t="s">
        <v>10</v>
      </c>
      <c r="F238" s="99"/>
      <c r="G238" s="94"/>
      <c r="H238" s="144">
        <f>I238+J238</f>
        <v>36623067</v>
      </c>
      <c r="I238" s="144">
        <f>I161+I186+I198+I202+I203+I204+I208+I211+I216</f>
        <v>31369567</v>
      </c>
      <c r="J238" s="144">
        <f>J161+J186+J198+J202+J203+J204+J208+J211+J216</f>
        <v>5253500</v>
      </c>
      <c r="K238" s="144">
        <f>K161+K186+K198+K202+K203+K204+K208+K211+K216</f>
        <v>5253500</v>
      </c>
      <c r="L238" s="147"/>
    </row>
    <row r="239" spans="2:12" ht="75" customHeight="1" x14ac:dyDescent="0.2">
      <c r="B239" s="49">
        <v>280000</v>
      </c>
      <c r="C239" s="73"/>
      <c r="D239" s="73"/>
      <c r="E239" s="100" t="s">
        <v>224</v>
      </c>
      <c r="F239" s="24"/>
      <c r="G239" s="23"/>
      <c r="H239" s="23"/>
      <c r="I239" s="23"/>
      <c r="J239" s="23"/>
      <c r="K239" s="23"/>
    </row>
    <row r="240" spans="2:12" ht="75.75" customHeight="1" x14ac:dyDescent="0.25">
      <c r="B240" s="49">
        <v>2810000</v>
      </c>
      <c r="C240" s="73"/>
      <c r="D240" s="73"/>
      <c r="E240" s="78" t="s">
        <v>224</v>
      </c>
      <c r="F240" s="24"/>
      <c r="G240" s="74"/>
      <c r="H240" s="108"/>
      <c r="I240" s="108"/>
      <c r="J240" s="108"/>
      <c r="K240" s="108"/>
    </row>
    <row r="241" spans="2:11" ht="69.75" customHeight="1" x14ac:dyDescent="0.2">
      <c r="B241" s="49"/>
      <c r="C241" s="43"/>
      <c r="D241" s="43"/>
      <c r="E241" s="25"/>
      <c r="F241" s="51" t="s">
        <v>379</v>
      </c>
      <c r="G241" s="59" t="s">
        <v>30</v>
      </c>
      <c r="H241" s="146">
        <f t="shared" ref="H241:H246" si="13">I241+J241</f>
        <v>820961.7</v>
      </c>
      <c r="I241" s="56">
        <f>I244+I245+I243</f>
        <v>541000</v>
      </c>
      <c r="J241" s="146">
        <f>J244+J245+J243</f>
        <v>279961.7</v>
      </c>
      <c r="K241" s="146">
        <f>K244+K245</f>
        <v>279961.7</v>
      </c>
    </row>
    <row r="242" spans="2:11" ht="144" hidden="1" customHeight="1" x14ac:dyDescent="0.2">
      <c r="B242" s="49" t="s">
        <v>184</v>
      </c>
      <c r="C242" s="73"/>
      <c r="D242" s="73"/>
      <c r="E242" s="25"/>
      <c r="F242" s="24" t="s">
        <v>178</v>
      </c>
      <c r="G242" s="74"/>
      <c r="H242" s="60">
        <f t="shared" si="13"/>
        <v>0</v>
      </c>
      <c r="I242" s="60"/>
      <c r="J242" s="60">
        <v>0</v>
      </c>
      <c r="K242" s="60">
        <f>J242</f>
        <v>0</v>
      </c>
    </row>
    <row r="243" spans="2:11" ht="43.5" customHeight="1" x14ac:dyDescent="0.2">
      <c r="B243" s="49">
        <v>2817130</v>
      </c>
      <c r="C243" s="43" t="s">
        <v>185</v>
      </c>
      <c r="D243" s="43" t="s">
        <v>186</v>
      </c>
      <c r="E243" s="25" t="s">
        <v>187</v>
      </c>
      <c r="F243" s="24"/>
      <c r="G243" s="74"/>
      <c r="H243" s="60">
        <f t="shared" si="13"/>
        <v>500000</v>
      </c>
      <c r="I243" s="60">
        <v>500000</v>
      </c>
      <c r="J243" s="60">
        <v>0</v>
      </c>
      <c r="K243" s="60">
        <v>0</v>
      </c>
    </row>
    <row r="244" spans="2:11" ht="52.5" customHeight="1" x14ac:dyDescent="0.2">
      <c r="B244" s="49">
        <v>2817370</v>
      </c>
      <c r="C244" s="43" t="s">
        <v>7</v>
      </c>
      <c r="D244" s="43" t="s">
        <v>8</v>
      </c>
      <c r="E244" s="25" t="s">
        <v>9</v>
      </c>
      <c r="F244" s="24"/>
      <c r="G244" s="74"/>
      <c r="H244" s="60">
        <f t="shared" si="13"/>
        <v>311000</v>
      </c>
      <c r="I244" s="60">
        <v>41000</v>
      </c>
      <c r="J244" s="60">
        <v>270000</v>
      </c>
      <c r="K244" s="60">
        <f>J244</f>
        <v>270000</v>
      </c>
    </row>
    <row r="245" spans="2:11" ht="52.5" customHeight="1" x14ac:dyDescent="0.2">
      <c r="B245" s="49">
        <v>2817650</v>
      </c>
      <c r="C245" s="43" t="s">
        <v>404</v>
      </c>
      <c r="D245" s="43" t="s">
        <v>8</v>
      </c>
      <c r="E245" s="25" t="s">
        <v>405</v>
      </c>
      <c r="F245" s="24"/>
      <c r="G245" s="74"/>
      <c r="H245" s="159">
        <f t="shared" si="13"/>
        <v>9961.7000000000007</v>
      </c>
      <c r="I245" s="60">
        <v>0</v>
      </c>
      <c r="J245" s="159">
        <v>9961.7000000000007</v>
      </c>
      <c r="K245" s="159">
        <f>J245</f>
        <v>9961.7000000000007</v>
      </c>
    </row>
    <row r="246" spans="2:11" ht="75.75" customHeight="1" x14ac:dyDescent="0.2">
      <c r="B246" s="33" t="s">
        <v>411</v>
      </c>
      <c r="C246" s="43" t="s">
        <v>31</v>
      </c>
      <c r="D246" s="43" t="s">
        <v>32</v>
      </c>
      <c r="E246" s="25" t="s">
        <v>33</v>
      </c>
      <c r="F246" s="32" t="s">
        <v>362</v>
      </c>
      <c r="G246" s="59" t="s">
        <v>361</v>
      </c>
      <c r="H246" s="146">
        <f t="shared" si="13"/>
        <v>306330.98</v>
      </c>
      <c r="I246" s="56">
        <v>0</v>
      </c>
      <c r="J246" s="146">
        <f>220000+86330.98</f>
        <v>306330.98</v>
      </c>
      <c r="K246" s="56">
        <v>0</v>
      </c>
    </row>
    <row r="247" spans="2:11" ht="86.25" hidden="1" customHeight="1" x14ac:dyDescent="0.25">
      <c r="B247" s="71" t="s">
        <v>275</v>
      </c>
      <c r="C247" s="33"/>
      <c r="D247" s="33"/>
      <c r="E247" s="35"/>
      <c r="F247" s="32" t="s">
        <v>263</v>
      </c>
      <c r="G247" s="59" t="s">
        <v>149</v>
      </c>
      <c r="H247" s="56">
        <f>H248</f>
        <v>0</v>
      </c>
      <c r="I247" s="56">
        <f>I248</f>
        <v>0</v>
      </c>
      <c r="J247" s="56">
        <f>J248</f>
        <v>0</v>
      </c>
      <c r="K247" s="56">
        <f>K248</f>
        <v>0</v>
      </c>
    </row>
    <row r="248" spans="2:11" ht="84" hidden="1" customHeight="1" x14ac:dyDescent="0.25">
      <c r="B248" s="49"/>
      <c r="C248" s="71" t="s">
        <v>270</v>
      </c>
      <c r="D248" s="133" t="s">
        <v>271</v>
      </c>
      <c r="E248" s="120" t="s">
        <v>274</v>
      </c>
      <c r="F248" s="127"/>
      <c r="G248" s="53"/>
      <c r="H248" s="60">
        <f>I248+J248</f>
        <v>0</v>
      </c>
      <c r="I248" s="60"/>
      <c r="J248" s="60"/>
      <c r="K248" s="60"/>
    </row>
    <row r="249" spans="2:11" ht="30.75" customHeight="1" x14ac:dyDescent="0.2">
      <c r="B249" s="54"/>
      <c r="C249" s="73"/>
      <c r="D249" s="73"/>
      <c r="E249" s="107" t="s">
        <v>10</v>
      </c>
      <c r="F249" s="109"/>
      <c r="G249" s="110"/>
      <c r="H249" s="145">
        <f>I249+J249</f>
        <v>1127292.68</v>
      </c>
      <c r="I249" s="145">
        <f>I241+I246+I247</f>
        <v>541000</v>
      </c>
      <c r="J249" s="145">
        <f>J241+J246+J247</f>
        <v>586292.67999999993</v>
      </c>
      <c r="K249" s="145">
        <f>K241+K246+K247</f>
        <v>279961.7</v>
      </c>
    </row>
    <row r="250" spans="2:11" ht="84.6" customHeight="1" x14ac:dyDescent="0.2">
      <c r="B250" s="54" t="s">
        <v>413</v>
      </c>
      <c r="C250" s="75"/>
      <c r="D250" s="75"/>
      <c r="E250" s="100" t="s">
        <v>225</v>
      </c>
      <c r="F250" s="24"/>
      <c r="G250" s="74"/>
      <c r="H250" s="112"/>
      <c r="I250" s="112"/>
      <c r="J250" s="112"/>
      <c r="K250" s="112"/>
    </row>
    <row r="251" spans="2:11" ht="78" customHeight="1" x14ac:dyDescent="0.25">
      <c r="B251" s="54" t="s">
        <v>412</v>
      </c>
      <c r="C251" s="75"/>
      <c r="D251" s="75"/>
      <c r="E251" s="78" t="s">
        <v>225</v>
      </c>
      <c r="F251" s="24"/>
      <c r="G251" s="74"/>
      <c r="H251" s="112"/>
      <c r="I251" s="112"/>
      <c r="J251" s="112"/>
      <c r="K251" s="112"/>
    </row>
    <row r="252" spans="2:11" ht="109.5" customHeight="1" x14ac:dyDescent="0.2">
      <c r="B252" s="33"/>
      <c r="C252" s="73"/>
      <c r="D252" s="73"/>
      <c r="E252" s="76"/>
      <c r="F252" s="32" t="s">
        <v>380</v>
      </c>
      <c r="G252" s="59" t="s">
        <v>147</v>
      </c>
      <c r="H252" s="56">
        <f t="shared" ref="H252:H263" si="14">I252+J252</f>
        <v>418900</v>
      </c>
      <c r="I252" s="56">
        <f>I253+I254+I255</f>
        <v>418900</v>
      </c>
      <c r="J252" s="56">
        <f>J253+J254+J255</f>
        <v>0</v>
      </c>
      <c r="K252" s="56">
        <f>K253+K254+K255</f>
        <v>0</v>
      </c>
    </row>
    <row r="253" spans="2:11" ht="48" hidden="1" customHeight="1" x14ac:dyDescent="0.25">
      <c r="B253" s="33" t="s">
        <v>136</v>
      </c>
      <c r="C253" s="33" t="s">
        <v>7</v>
      </c>
      <c r="D253" s="33" t="s">
        <v>8</v>
      </c>
      <c r="E253" s="25" t="s">
        <v>9</v>
      </c>
      <c r="F253" s="77"/>
      <c r="G253" s="74"/>
      <c r="H253" s="60">
        <f t="shared" si="14"/>
        <v>0</v>
      </c>
      <c r="I253" s="60"/>
      <c r="J253" s="60"/>
      <c r="K253" s="60"/>
    </row>
    <row r="254" spans="2:11" ht="46.5" customHeight="1" x14ac:dyDescent="0.25">
      <c r="B254" s="33" t="s">
        <v>136</v>
      </c>
      <c r="C254" s="33" t="s">
        <v>137</v>
      </c>
      <c r="D254" s="33" t="s">
        <v>49</v>
      </c>
      <c r="E254" s="25" t="s">
        <v>138</v>
      </c>
      <c r="F254" s="44"/>
      <c r="G254" s="74"/>
      <c r="H254" s="60">
        <f t="shared" si="14"/>
        <v>418900</v>
      </c>
      <c r="I254" s="60">
        <f>111400+307500</f>
        <v>418900</v>
      </c>
      <c r="J254" s="60"/>
      <c r="K254" s="60"/>
    </row>
    <row r="255" spans="2:11" ht="159.6" hidden="1" customHeight="1" x14ac:dyDescent="0.2">
      <c r="B255" s="49"/>
      <c r="C255" s="33" t="s">
        <v>252</v>
      </c>
      <c r="D255" s="33" t="s">
        <v>40</v>
      </c>
      <c r="E255" s="25" t="s">
        <v>253</v>
      </c>
      <c r="F255" s="24" t="s">
        <v>345</v>
      </c>
      <c r="G255" s="74"/>
      <c r="H255" s="60">
        <f t="shared" si="14"/>
        <v>0</v>
      </c>
      <c r="I255" s="60"/>
      <c r="J255" s="56"/>
      <c r="K255" s="56"/>
    </row>
    <row r="256" spans="2:11" ht="45" hidden="1" customHeight="1" x14ac:dyDescent="0.2">
      <c r="B256" s="49"/>
      <c r="C256" s="73"/>
      <c r="D256" s="73"/>
      <c r="E256" s="76"/>
      <c r="F256" s="24"/>
      <c r="G256" s="74"/>
      <c r="H256" s="60">
        <f t="shared" si="14"/>
        <v>0</v>
      </c>
      <c r="I256" s="60"/>
      <c r="J256" s="56"/>
      <c r="K256" s="56"/>
    </row>
    <row r="257" spans="1:11" ht="7.5" hidden="1" customHeight="1" x14ac:dyDescent="0.2">
      <c r="B257" s="33"/>
      <c r="C257" s="73"/>
      <c r="D257" s="73"/>
      <c r="E257" s="76"/>
      <c r="F257" s="24"/>
      <c r="G257" s="74"/>
      <c r="H257" s="60">
        <f t="shared" si="14"/>
        <v>0</v>
      </c>
      <c r="I257" s="60"/>
      <c r="J257" s="56"/>
      <c r="K257" s="56"/>
    </row>
    <row r="258" spans="1:11" ht="102" customHeight="1" x14ac:dyDescent="0.2">
      <c r="B258" s="133"/>
      <c r="C258" s="33"/>
      <c r="D258" s="33"/>
      <c r="E258" s="25"/>
      <c r="F258" s="32" t="s">
        <v>381</v>
      </c>
      <c r="G258" s="59" t="s">
        <v>149</v>
      </c>
      <c r="H258" s="56">
        <f t="shared" si="14"/>
        <v>244630</v>
      </c>
      <c r="I258" s="56">
        <f>SUM(I259:I263)</f>
        <v>244630</v>
      </c>
      <c r="J258" s="56">
        <f>SUM(J259:J263)</f>
        <v>0</v>
      </c>
      <c r="K258" s="56">
        <f>SUM(K259:K263)</f>
        <v>0</v>
      </c>
    </row>
    <row r="259" spans="1:11" ht="81" hidden="1" customHeight="1" x14ac:dyDescent="0.25">
      <c r="B259" s="33" t="s">
        <v>300</v>
      </c>
      <c r="C259" s="133" t="s">
        <v>270</v>
      </c>
      <c r="D259" s="133" t="s">
        <v>271</v>
      </c>
      <c r="E259" s="120" t="s">
        <v>279</v>
      </c>
      <c r="F259" s="32"/>
      <c r="G259" s="59"/>
      <c r="H259" s="60">
        <f t="shared" si="14"/>
        <v>0</v>
      </c>
      <c r="I259" s="60"/>
      <c r="J259" s="56"/>
      <c r="K259" s="56"/>
    </row>
    <row r="260" spans="1:11" ht="135.6" customHeight="1" x14ac:dyDescent="0.2">
      <c r="B260" s="33" t="s">
        <v>300</v>
      </c>
      <c r="C260" s="33" t="s">
        <v>252</v>
      </c>
      <c r="D260" s="33" t="s">
        <v>40</v>
      </c>
      <c r="E260" s="25" t="s">
        <v>253</v>
      </c>
      <c r="F260" s="24" t="s">
        <v>418</v>
      </c>
      <c r="G260" s="59"/>
      <c r="H260" s="60">
        <f t="shared" si="14"/>
        <v>27580</v>
      </c>
      <c r="I260" s="60">
        <v>27580</v>
      </c>
      <c r="J260" s="60"/>
      <c r="K260" s="60"/>
    </row>
    <row r="261" spans="1:11" ht="53.45" customHeight="1" x14ac:dyDescent="0.2">
      <c r="B261" s="33" t="s">
        <v>139</v>
      </c>
      <c r="C261" s="33" t="s">
        <v>140</v>
      </c>
      <c r="D261" s="33" t="s">
        <v>141</v>
      </c>
      <c r="E261" s="25" t="s">
        <v>142</v>
      </c>
      <c r="F261" s="142"/>
      <c r="G261" s="74"/>
      <c r="H261" s="60">
        <f>I261+J261</f>
        <v>217050</v>
      </c>
      <c r="I261" s="60">
        <f>201000+16050</f>
        <v>217050</v>
      </c>
      <c r="J261" s="60"/>
      <c r="K261" s="60"/>
    </row>
    <row r="262" spans="1:11" ht="51" hidden="1" customHeight="1" x14ac:dyDescent="0.2">
      <c r="B262" s="33" t="s">
        <v>139</v>
      </c>
      <c r="C262" s="33" t="s">
        <v>140</v>
      </c>
      <c r="D262" s="33" t="s">
        <v>141</v>
      </c>
      <c r="E262" s="25" t="s">
        <v>142</v>
      </c>
      <c r="F262" s="142"/>
      <c r="G262" s="74"/>
      <c r="H262" s="60">
        <f t="shared" si="14"/>
        <v>0</v>
      </c>
      <c r="I262" s="60"/>
      <c r="J262" s="60"/>
      <c r="K262" s="60"/>
    </row>
    <row r="263" spans="1:11" ht="51" hidden="1" customHeight="1" x14ac:dyDescent="0.25">
      <c r="B263" s="33"/>
      <c r="C263" s="33" t="s">
        <v>140</v>
      </c>
      <c r="D263" s="33" t="s">
        <v>141</v>
      </c>
      <c r="E263" s="25" t="s">
        <v>142</v>
      </c>
      <c r="F263" s="67"/>
      <c r="G263" s="74"/>
      <c r="H263" s="60">
        <f t="shared" si="14"/>
        <v>0</v>
      </c>
      <c r="I263" s="60"/>
      <c r="J263" s="60"/>
      <c r="K263" s="60"/>
    </row>
    <row r="264" spans="1:11" ht="61.5" hidden="1" customHeight="1" x14ac:dyDescent="0.25">
      <c r="B264" s="33"/>
      <c r="C264" s="33"/>
      <c r="D264" s="33"/>
      <c r="E264" s="25"/>
      <c r="F264" s="127"/>
      <c r="G264" s="128"/>
      <c r="H264" s="56"/>
      <c r="I264" s="56"/>
      <c r="J264" s="56"/>
      <c r="K264" s="56"/>
    </row>
    <row r="265" spans="1:11" ht="71.25" hidden="1" customHeight="1" x14ac:dyDescent="0.25">
      <c r="B265" s="49"/>
      <c r="C265" s="33"/>
      <c r="D265" s="33"/>
      <c r="E265" s="25"/>
      <c r="F265" s="67"/>
      <c r="G265" s="74"/>
      <c r="H265" s="60"/>
      <c r="I265" s="60"/>
      <c r="J265" s="60"/>
      <c r="K265" s="60"/>
    </row>
    <row r="266" spans="1:11" s="8" customFormat="1" ht="31.9" customHeight="1" x14ac:dyDescent="0.2">
      <c r="A266" s="7"/>
      <c r="B266" s="33"/>
      <c r="C266" s="96"/>
      <c r="D266" s="96"/>
      <c r="E266" s="107" t="s">
        <v>10</v>
      </c>
      <c r="F266" s="99"/>
      <c r="G266" s="113"/>
      <c r="H266" s="111">
        <f>I266+J266</f>
        <v>663530</v>
      </c>
      <c r="I266" s="111">
        <f>I258+I252</f>
        <v>663530</v>
      </c>
      <c r="J266" s="111">
        <f>J258+J252+J264</f>
        <v>0</v>
      </c>
      <c r="K266" s="111">
        <f>K258+K252+K264</f>
        <v>0</v>
      </c>
    </row>
    <row r="267" spans="1:11" ht="48.75" hidden="1" customHeight="1" x14ac:dyDescent="0.2">
      <c r="B267" s="33" t="s">
        <v>169</v>
      </c>
      <c r="C267" s="114"/>
      <c r="D267" s="114"/>
      <c r="E267" s="100" t="s">
        <v>226</v>
      </c>
      <c r="F267" s="32"/>
      <c r="G267" s="55"/>
      <c r="H267" s="56"/>
      <c r="I267" s="56"/>
      <c r="J267" s="56"/>
      <c r="K267" s="56"/>
    </row>
    <row r="268" spans="1:11" ht="53.25" hidden="1" customHeight="1" x14ac:dyDescent="0.25">
      <c r="B268" s="57" t="s">
        <v>172</v>
      </c>
      <c r="C268" s="33"/>
      <c r="D268" s="33"/>
      <c r="E268" s="78" t="s">
        <v>226</v>
      </c>
      <c r="F268" s="32"/>
      <c r="G268" s="55"/>
      <c r="H268" s="56"/>
      <c r="I268" s="56"/>
      <c r="J268" s="56"/>
      <c r="K268" s="56"/>
    </row>
    <row r="269" spans="1:11" ht="61.9" hidden="1" customHeight="1" x14ac:dyDescent="0.2">
      <c r="B269" s="57" t="s">
        <v>277</v>
      </c>
      <c r="C269" s="57" t="s">
        <v>7</v>
      </c>
      <c r="D269" s="57" t="s">
        <v>8</v>
      </c>
      <c r="E269" s="58" t="s">
        <v>9</v>
      </c>
      <c r="F269" s="32" t="s">
        <v>170</v>
      </c>
      <c r="G269" s="59" t="s">
        <v>171</v>
      </c>
      <c r="H269" s="146">
        <f>I269+J269</f>
        <v>0</v>
      </c>
      <c r="I269" s="146"/>
      <c r="J269" s="56">
        <f>J271</f>
        <v>0</v>
      </c>
      <c r="K269" s="56">
        <f>K271</f>
        <v>0</v>
      </c>
    </row>
    <row r="270" spans="1:11" ht="94.15" hidden="1" customHeight="1" x14ac:dyDescent="0.25">
      <c r="B270" s="57"/>
      <c r="C270" s="57" t="s">
        <v>270</v>
      </c>
      <c r="D270" s="133" t="s">
        <v>271</v>
      </c>
      <c r="E270" s="120" t="s">
        <v>274</v>
      </c>
      <c r="F270" s="32" t="s">
        <v>334</v>
      </c>
      <c r="G270" s="59" t="s">
        <v>149</v>
      </c>
      <c r="H270" s="56">
        <f>I270+J270</f>
        <v>0</v>
      </c>
      <c r="I270" s="60"/>
      <c r="J270" s="56"/>
      <c r="K270" s="56"/>
    </row>
    <row r="271" spans="1:11" ht="34.9" hidden="1" customHeight="1" x14ac:dyDescent="0.2">
      <c r="B271" s="49"/>
      <c r="C271" s="57"/>
      <c r="D271" s="57"/>
      <c r="E271" s="58"/>
      <c r="F271" s="24"/>
      <c r="G271" s="55"/>
      <c r="H271" s="60">
        <f>I271+J271</f>
        <v>0</v>
      </c>
      <c r="I271" s="60"/>
      <c r="J271" s="56"/>
      <c r="K271" s="56"/>
    </row>
    <row r="272" spans="1:11" ht="34.5" hidden="1" customHeight="1" x14ac:dyDescent="0.2">
      <c r="B272" s="64" t="s">
        <v>2</v>
      </c>
      <c r="C272" s="160"/>
      <c r="D272" s="96"/>
      <c r="E272" s="107" t="s">
        <v>10</v>
      </c>
      <c r="F272" s="99"/>
      <c r="G272" s="113"/>
      <c r="H272" s="145">
        <f>H269+H270</f>
        <v>0</v>
      </c>
      <c r="I272" s="145">
        <f>I269+I270</f>
        <v>0</v>
      </c>
      <c r="J272" s="145">
        <f>J269+J270</f>
        <v>0</v>
      </c>
      <c r="K272" s="145">
        <f>K269+K270</f>
        <v>0</v>
      </c>
    </row>
    <row r="273" spans="1:11" s="8" customFormat="1" ht="32.450000000000003" customHeight="1" x14ac:dyDescent="0.35">
      <c r="A273" s="7"/>
      <c r="B273" s="161"/>
      <c r="C273" s="162" t="s">
        <v>2</v>
      </c>
      <c r="D273" s="39" t="s">
        <v>2</v>
      </c>
      <c r="E273" s="115" t="s">
        <v>6</v>
      </c>
      <c r="F273" s="32" t="s">
        <v>2</v>
      </c>
      <c r="G273" s="39" t="s">
        <v>2</v>
      </c>
      <c r="H273" s="144">
        <f>I273+J273</f>
        <v>71929736.680000007</v>
      </c>
      <c r="I273" s="144">
        <f>I266+I249+I238+I155+I115+I42+I24+I272+I127</f>
        <v>64363534</v>
      </c>
      <c r="J273" s="144">
        <f>J266+J249+J238+J155+J115+J42+J24+J272+J127</f>
        <v>7566202.6799999997</v>
      </c>
      <c r="K273" s="144">
        <f>K266+K249+K238+K155+K115+K42+K24+K272+K127</f>
        <v>7259871.7000000002</v>
      </c>
    </row>
    <row r="274" spans="1:11" s="116" customFormat="1" ht="22.15" customHeight="1" x14ac:dyDescent="0.35">
      <c r="A274" s="2"/>
      <c r="B274" s="5"/>
      <c r="C274" s="86"/>
      <c r="D274" s="86"/>
      <c r="E274" s="86"/>
      <c r="F274" s="86"/>
      <c r="G274" s="86"/>
      <c r="H274" s="86"/>
      <c r="I274" s="86"/>
      <c r="J274" s="85"/>
      <c r="K274" s="86"/>
    </row>
    <row r="275" spans="1:11" ht="26.25" hidden="1" x14ac:dyDescent="0.2">
      <c r="B275" s="150"/>
    </row>
    <row r="276" spans="1:11" s="151" customFormat="1" ht="38.450000000000003" customHeight="1" x14ac:dyDescent="0.4">
      <c r="A276" s="149"/>
      <c r="B276" s="5"/>
      <c r="C276" s="163"/>
      <c r="D276" s="164" t="s">
        <v>415</v>
      </c>
      <c r="E276" s="165"/>
      <c r="F276" s="166"/>
      <c r="G276" s="166"/>
      <c r="H276" s="166"/>
      <c r="I276" s="166"/>
      <c r="J276" s="166" t="s">
        <v>414</v>
      </c>
      <c r="K276" s="150"/>
    </row>
    <row r="277" spans="1:11" ht="20.25" x14ac:dyDescent="0.3">
      <c r="C277" s="117"/>
      <c r="D277" s="118"/>
      <c r="E277" s="118"/>
      <c r="F277" s="117"/>
      <c r="G277" s="117"/>
      <c r="H277" s="117"/>
    </row>
  </sheetData>
  <mergeCells count="14">
    <mergeCell ref="B2:K2"/>
    <mergeCell ref="B4:C4"/>
    <mergeCell ref="H1:K1"/>
    <mergeCell ref="H6:H7"/>
    <mergeCell ref="I6:I7"/>
    <mergeCell ref="J6:K6"/>
    <mergeCell ref="G6:G7"/>
    <mergeCell ref="F6:F7"/>
    <mergeCell ref="B3:K3"/>
    <mergeCell ref="E6:E7"/>
    <mergeCell ref="D6:D7"/>
    <mergeCell ref="C6:C7"/>
    <mergeCell ref="B5:C5"/>
    <mergeCell ref="B6:B7"/>
  </mergeCells>
  <phoneticPr fontId="12" type="noConversion"/>
  <printOptions horizontalCentered="1"/>
  <pageMargins left="0.19685039370078741" right="0.19685039370078741" top="1.5748031496062993" bottom="0.39370078740157483" header="0.35433070866141736" footer="0.19685039370078741"/>
  <pageSetup paperSize="9" scale="57" fitToHeight="15" orientation="landscape" blackAndWhite="1" r:id="rId1"/>
  <headerFooter differentFirst="1">
    <oddFooter>&amp;C&amp;P</oddFooter>
  </headerFooter>
  <rowBreaks count="1" manualBreakCount="1">
    <brk id="263"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51DC89FFDAC4684DB262DCE45F8F3961" ma:contentTypeVersion="0" ma:contentTypeDescription="Створення нового документа." ma:contentTypeScope="" ma:versionID="83c020f26922ed63a1879982c2428808">
  <xsd:schema xmlns:xsd="http://www.w3.org/2001/XMLSchema" xmlns:xs="http://www.w3.org/2001/XMLSchema" xmlns:p="http://schemas.microsoft.com/office/2006/metadata/properties" xmlns:ns2="acedc1b3-a6a6-4744-bb8f-c9b717f8a9c9" targetNamespace="http://schemas.microsoft.com/office/2006/metadata/properties" ma:root="true" ma:fieldsID="0726173c3e9f53e106ecb31a6e2fb790"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816113-1C5C-48BB-8073-55F3B3A29378}">
  <ds:schemaRefs>
    <ds:schemaRef ds:uri="http://schemas.microsoft.com/sharepoint/v3/contenttype/forms"/>
  </ds:schemaRefs>
</ds:datastoreItem>
</file>

<file path=customXml/itemProps2.xml><?xml version="1.0" encoding="utf-8"?>
<ds:datastoreItem xmlns:ds="http://schemas.openxmlformats.org/officeDocument/2006/customXml" ds:itemID="{C4851719-5DF9-400C-9E39-64581E07C0D3}">
  <ds:schemaRefs>
    <ds:schemaRef ds:uri="http://schemas.microsoft.com/sharepoint/events"/>
  </ds:schemaRefs>
</ds:datastoreItem>
</file>

<file path=customXml/itemProps3.xml><?xml version="1.0" encoding="utf-8"?>
<ds:datastoreItem xmlns:ds="http://schemas.openxmlformats.org/officeDocument/2006/customXml" ds:itemID="{569982E8-C3C4-4744-BE2E-EC6C4AB7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9E0657-8E9B-4098-9FBF-96B7E070E687}">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acedc1b3-a6a6-4744-bb8f-c9b717f8a9c9"/>
    <ds:schemaRef ds:uri="http://purl.org/dc/term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дод.7</vt:lpstr>
      <vt:lpstr>дод.7!Заголовки_для_печати</vt:lpstr>
      <vt:lpstr>дод.7!Область_печати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Admin</cp:lastModifiedBy>
  <cp:lastPrinted>2021-03-18T13:12:55Z</cp:lastPrinted>
  <dcterms:created xsi:type="dcterms:W3CDTF">2014-01-17T10:52:16Z</dcterms:created>
  <dcterms:modified xsi:type="dcterms:W3CDTF">2021-03-23T15:02:03Z</dcterms:modified>
</cp:coreProperties>
</file>