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72"/>
  <workbookPr defaultThemeVersion="124226"/>
  <mc:AlternateContent xmlns:mc="http://schemas.openxmlformats.org/markup-compatibility/2006">
    <mc:Choice Requires="x15">
      <x15ac:absPath xmlns:x15ac="http://schemas.microsoft.com/office/spreadsheetml/2010/11/ac" url="D:\Рабочая\временная\"/>
    </mc:Choice>
  </mc:AlternateContent>
  <xr:revisionPtr revIDLastSave="0" documentId="8_{90114D03-74F0-4DAF-AB28-F054356D9A8D}" xr6:coauthVersionLast="36" xr6:coauthVersionMax="36" xr10:uidLastSave="{00000000-0000-0000-0000-000000000000}"/>
  <bookViews>
    <workbookView xWindow="0" yWindow="0" windowWidth="19200" windowHeight="12180"/>
  </bookViews>
  <sheets>
    <sheet name="дод.7" sheetId="8" r:id="rId1"/>
  </sheets>
  <definedNames>
    <definedName name="_xlnm.Print_Titles" localSheetId="0">дод.7!$6:$8</definedName>
    <definedName name="_xlnm.Print_Area" localSheetId="0">дод.7!$B$1:$K$276</definedName>
  </definedNames>
  <calcPr calcId="191029" fullCalcOnLoad="1"/>
</workbook>
</file>

<file path=xl/calcChain.xml><?xml version="1.0" encoding="utf-8"?>
<calcChain xmlns="http://schemas.openxmlformats.org/spreadsheetml/2006/main">
  <c r="J220" i="8" l="1"/>
  <c r="J216" i="8"/>
  <c r="H216" i="8" s="1"/>
  <c r="I140" i="8"/>
  <c r="I183" i="8"/>
  <c r="I213" i="8"/>
  <c r="H213" i="8"/>
  <c r="K213" i="8"/>
  <c r="K211" i="8"/>
  <c r="J211" i="8"/>
  <c r="I99" i="8"/>
  <c r="H99" i="8" s="1"/>
  <c r="I100" i="8"/>
  <c r="H100" i="8" s="1"/>
  <c r="I119" i="8"/>
  <c r="I101" i="8"/>
  <c r="H101" i="8" s="1"/>
  <c r="I46" i="8"/>
  <c r="H46" i="8" s="1"/>
  <c r="I254" i="8"/>
  <c r="H254" i="8"/>
  <c r="I252" i="8"/>
  <c r="H252" i="8"/>
  <c r="I261" i="8"/>
  <c r="I258" i="8"/>
  <c r="H258" i="8" s="1"/>
  <c r="I145" i="8"/>
  <c r="H145" i="8"/>
  <c r="I144" i="8"/>
  <c r="I143" i="8"/>
  <c r="H143" i="8" s="1"/>
  <c r="H140" i="8"/>
  <c r="H104" i="8"/>
  <c r="H103" i="8"/>
  <c r="J102" i="8"/>
  <c r="J92" i="8"/>
  <c r="K102" i="8"/>
  <c r="K92" i="8"/>
  <c r="I102" i="8"/>
  <c r="J68" i="8"/>
  <c r="K68" i="8"/>
  <c r="I68" i="8"/>
  <c r="H68" i="8" s="1"/>
  <c r="H69" i="8"/>
  <c r="H70" i="8"/>
  <c r="H71" i="8"/>
  <c r="H72" i="8"/>
  <c r="H73" i="8"/>
  <c r="H74" i="8"/>
  <c r="I98" i="8"/>
  <c r="H98" i="8" s="1"/>
  <c r="I59" i="8"/>
  <c r="H64" i="8"/>
  <c r="I47" i="8"/>
  <c r="H47" i="8"/>
  <c r="K146" i="8"/>
  <c r="K139" i="8"/>
  <c r="K155" i="8" s="1"/>
  <c r="J46" i="8"/>
  <c r="K46" i="8"/>
  <c r="K45" i="8" s="1"/>
  <c r="K115" i="8" s="1"/>
  <c r="J166" i="8"/>
  <c r="J194" i="8"/>
  <c r="K194" i="8"/>
  <c r="I186" i="8"/>
  <c r="J241" i="8"/>
  <c r="I241" i="8"/>
  <c r="H241" i="8"/>
  <c r="H245" i="8"/>
  <c r="K245" i="8"/>
  <c r="J246" i="8"/>
  <c r="I206" i="8"/>
  <c r="H206" i="8" s="1"/>
  <c r="I205" i="8"/>
  <c r="I204" i="8" s="1"/>
  <c r="H204" i="8" s="1"/>
  <c r="H164" i="8"/>
  <c r="J180" i="8"/>
  <c r="J181" i="8"/>
  <c r="H181" i="8" s="1"/>
  <c r="K180" i="8"/>
  <c r="I216" i="8"/>
  <c r="H221" i="8"/>
  <c r="J188" i="8"/>
  <c r="K188" i="8"/>
  <c r="J187" i="8"/>
  <c r="K187" i="8"/>
  <c r="K186" i="8" s="1"/>
  <c r="J186" i="8"/>
  <c r="I167" i="8"/>
  <c r="I166" i="8"/>
  <c r="I161" i="8" s="1"/>
  <c r="H168" i="8"/>
  <c r="K168" i="8"/>
  <c r="K166" i="8" s="1"/>
  <c r="H67" i="8"/>
  <c r="I55" i="8"/>
  <c r="H55" i="8"/>
  <c r="H56" i="8"/>
  <c r="H57" i="8"/>
  <c r="H51" i="8"/>
  <c r="I52" i="8"/>
  <c r="I50" i="8" s="1"/>
  <c r="H219" i="8"/>
  <c r="K219" i="8"/>
  <c r="H243" i="8"/>
  <c r="I14" i="8"/>
  <c r="I24" i="8"/>
  <c r="H24" i="8" s="1"/>
  <c r="K244" i="8"/>
  <c r="K241" i="8"/>
  <c r="K249" i="8" s="1"/>
  <c r="K198" i="8"/>
  <c r="J198" i="8"/>
  <c r="H198" i="8"/>
  <c r="H182" i="8"/>
  <c r="H183" i="8"/>
  <c r="I76" i="8"/>
  <c r="J76" i="8"/>
  <c r="H76" i="8" s="1"/>
  <c r="J79" i="8"/>
  <c r="K79" i="8"/>
  <c r="I79" i="8"/>
  <c r="K27" i="8"/>
  <c r="J27" i="8"/>
  <c r="J42" i="8" s="1"/>
  <c r="H42" i="8" s="1"/>
  <c r="H15" i="8"/>
  <c r="J14" i="8"/>
  <c r="K14" i="8"/>
  <c r="J50" i="8"/>
  <c r="H152" i="8"/>
  <c r="H151" i="8"/>
  <c r="H149" i="8"/>
  <c r="H147" i="8" s="1"/>
  <c r="H148" i="8"/>
  <c r="H137" i="8"/>
  <c r="H88" i="8"/>
  <c r="H65" i="8"/>
  <c r="H66" i="8"/>
  <c r="H34" i="8"/>
  <c r="H11" i="8"/>
  <c r="I224" i="8"/>
  <c r="H224" i="8" s="1"/>
  <c r="H172" i="8"/>
  <c r="H178" i="8"/>
  <c r="H85" i="8"/>
  <c r="H142" i="8"/>
  <c r="K105" i="8"/>
  <c r="I272" i="8"/>
  <c r="J139" i="8"/>
  <c r="H31" i="8"/>
  <c r="H237" i="8"/>
  <c r="K204" i="8"/>
  <c r="H61" i="8"/>
  <c r="H62" i="8"/>
  <c r="H63" i="8"/>
  <c r="H75" i="8"/>
  <c r="H227" i="8"/>
  <c r="K131" i="8"/>
  <c r="J131" i="8"/>
  <c r="H260" i="8"/>
  <c r="K29" i="8"/>
  <c r="H214" i="8"/>
  <c r="K235" i="8"/>
  <c r="J235" i="8"/>
  <c r="J197" i="8"/>
  <c r="H197" i="8" s="1"/>
  <c r="J224" i="8"/>
  <c r="H90" i="8"/>
  <c r="H111" i="8"/>
  <c r="H134" i="8"/>
  <c r="H132" i="8"/>
  <c r="H30" i="8"/>
  <c r="H81" i="8"/>
  <c r="J258" i="8"/>
  <c r="H60" i="8"/>
  <c r="H58" i="8"/>
  <c r="I229" i="8"/>
  <c r="H259" i="8"/>
  <c r="I124" i="8"/>
  <c r="H119" i="8"/>
  <c r="H35" i="8"/>
  <c r="H36" i="8"/>
  <c r="J118" i="8"/>
  <c r="K118" i="8"/>
  <c r="I118" i="8"/>
  <c r="H121" i="8"/>
  <c r="H253" i="8"/>
  <c r="J122" i="8"/>
  <c r="K122" i="8"/>
  <c r="I122" i="8"/>
  <c r="H122" i="8" s="1"/>
  <c r="H127" i="8" s="1"/>
  <c r="H123" i="8"/>
  <c r="H33" i="8"/>
  <c r="H37" i="8"/>
  <c r="H38" i="8"/>
  <c r="H39" i="8"/>
  <c r="H40" i="8"/>
  <c r="H41" i="8"/>
  <c r="J32" i="8"/>
  <c r="K32" i="8"/>
  <c r="J147" i="8"/>
  <c r="K147" i="8"/>
  <c r="H153" i="8"/>
  <c r="H154" i="8"/>
  <c r="H150" i="8"/>
  <c r="H271" i="8"/>
  <c r="J124" i="8"/>
  <c r="K124" i="8"/>
  <c r="H125" i="8"/>
  <c r="H248" i="8"/>
  <c r="H247" i="8" s="1"/>
  <c r="I247" i="8"/>
  <c r="J247" i="8"/>
  <c r="K247" i="8"/>
  <c r="H230" i="8"/>
  <c r="H231" i="8"/>
  <c r="H232" i="8"/>
  <c r="H233" i="8"/>
  <c r="H234" i="8"/>
  <c r="J229" i="8"/>
  <c r="H229" i="8" s="1"/>
  <c r="K229" i="8"/>
  <c r="J105" i="8"/>
  <c r="H106" i="8"/>
  <c r="H109" i="8"/>
  <c r="H110" i="8"/>
  <c r="K258" i="8"/>
  <c r="H262" i="8"/>
  <c r="H138" i="8"/>
  <c r="H82" i="8"/>
  <c r="H108" i="8"/>
  <c r="H225" i="8"/>
  <c r="J217" i="8"/>
  <c r="H217" i="8"/>
  <c r="J218" i="8"/>
  <c r="K218" i="8"/>
  <c r="H218" i="8"/>
  <c r="J196" i="8"/>
  <c r="K196" i="8" s="1"/>
  <c r="J193" i="8"/>
  <c r="H193" i="8" s="1"/>
  <c r="H189" i="8"/>
  <c r="H48" i="8"/>
  <c r="H112" i="8"/>
  <c r="H113" i="8"/>
  <c r="H130" i="8"/>
  <c r="H146" i="8"/>
  <c r="H244" i="8"/>
  <c r="H23" i="8"/>
  <c r="H194" i="8"/>
  <c r="H195" i="8"/>
  <c r="J83" i="8"/>
  <c r="K83" i="8"/>
  <c r="H84" i="8"/>
  <c r="H13" i="8"/>
  <c r="H16" i="8"/>
  <c r="H22" i="8"/>
  <c r="K22" i="8"/>
  <c r="H242" i="8"/>
  <c r="H135" i="8"/>
  <c r="H185" i="8"/>
  <c r="K269" i="8"/>
  <c r="K272" i="8" s="1"/>
  <c r="J269" i="8"/>
  <c r="J272" i="8" s="1"/>
  <c r="H256" i="8"/>
  <c r="H126" i="8"/>
  <c r="H120" i="8"/>
  <c r="H78" i="8"/>
  <c r="H192" i="8"/>
  <c r="H165" i="8"/>
  <c r="H163" i="8"/>
  <c r="J162" i="8"/>
  <c r="H162" i="8"/>
  <c r="H170" i="8"/>
  <c r="H171" i="8"/>
  <c r="K242" i="8"/>
  <c r="H184" i="8"/>
  <c r="H199" i="8"/>
  <c r="K252" i="8"/>
  <c r="K266" i="8" s="1"/>
  <c r="H255" i="8"/>
  <c r="H257" i="8"/>
  <c r="H144" i="8"/>
  <c r="H156" i="8"/>
  <c r="H157" i="8"/>
  <c r="H158" i="8"/>
  <c r="K76" i="8"/>
  <c r="H93" i="8"/>
  <c r="H94" i="8"/>
  <c r="H95" i="8"/>
  <c r="H96" i="8"/>
  <c r="H97" i="8"/>
  <c r="J59" i="8"/>
  <c r="H59" i="8" s="1"/>
  <c r="K59" i="8"/>
  <c r="J17" i="8"/>
  <c r="H17" i="8"/>
  <c r="K17" i="8"/>
  <c r="H91" i="8"/>
  <c r="H89" i="8"/>
  <c r="H87" i="8"/>
  <c r="H86" i="8"/>
  <c r="H77" i="8"/>
  <c r="H54" i="8"/>
  <c r="H53" i="8"/>
  <c r="H49" i="8"/>
  <c r="H19" i="8"/>
  <c r="H18" i="8"/>
  <c r="J12" i="8"/>
  <c r="H12" i="8" s="1"/>
  <c r="K12" i="8"/>
  <c r="K24" i="8" s="1"/>
  <c r="H203" i="8"/>
  <c r="H202" i="8"/>
  <c r="H190" i="8"/>
  <c r="J208" i="8"/>
  <c r="H208" i="8"/>
  <c r="I29" i="8"/>
  <c r="H209" i="8"/>
  <c r="H133" i="8"/>
  <c r="I131" i="8"/>
  <c r="H131" i="8"/>
  <c r="I235" i="8"/>
  <c r="H235" i="8" s="1"/>
  <c r="H236" i="8"/>
  <c r="H191" i="8"/>
  <c r="H80" i="8"/>
  <c r="J252" i="8"/>
  <c r="J29" i="8"/>
  <c r="H29" i="8" s="1"/>
  <c r="H263" i="8"/>
  <c r="H107" i="8"/>
  <c r="H105" i="8" s="1"/>
  <c r="H270" i="8"/>
  <c r="I105" i="8"/>
  <c r="H141" i="8"/>
  <c r="H226" i="8"/>
  <c r="I83" i="8"/>
  <c r="H83" i="8"/>
  <c r="I32" i="8"/>
  <c r="H32" i="8"/>
  <c r="I147" i="8"/>
  <c r="K208" i="8"/>
  <c r="H124" i="8"/>
  <c r="H228" i="8"/>
  <c r="K224" i="8"/>
  <c r="J204" i="8"/>
  <c r="H180" i="8"/>
  <c r="H246" i="8"/>
  <c r="H205" i="8"/>
  <c r="H220" i="8"/>
  <c r="H188" i="8"/>
  <c r="H14" i="8"/>
  <c r="K127" i="8"/>
  <c r="H186" i="8"/>
  <c r="J127" i="8"/>
  <c r="K42" i="8"/>
  <c r="J249" i="8"/>
  <c r="H187" i="8"/>
  <c r="K197" i="8"/>
  <c r="H118" i="8"/>
  <c r="J266" i="8"/>
  <c r="J155" i="8"/>
  <c r="H79" i="8"/>
  <c r="I249" i="8"/>
  <c r="H249" i="8" s="1"/>
  <c r="I127" i="8"/>
  <c r="H102" i="8"/>
  <c r="K193" i="8"/>
  <c r="H27" i="8"/>
  <c r="K220" i="8"/>
  <c r="K216" i="8" s="1"/>
  <c r="I139" i="8"/>
  <c r="H139" i="8" s="1"/>
  <c r="J24" i="8"/>
  <c r="H196" i="8"/>
  <c r="I42" i="8"/>
  <c r="H167" i="8"/>
  <c r="H269" i="8"/>
  <c r="H272" i="8" s="1"/>
  <c r="H261" i="8"/>
  <c r="I92" i="8"/>
  <c r="H92" i="8" s="1"/>
  <c r="I211" i="8"/>
  <c r="H211" i="8"/>
  <c r="I238" i="8" l="1"/>
  <c r="H50" i="8"/>
  <c r="I45" i="8"/>
  <c r="J179" i="8"/>
  <c r="I266" i="8"/>
  <c r="I155" i="8"/>
  <c r="H155" i="8" s="1"/>
  <c r="H52" i="8"/>
  <c r="J45" i="8"/>
  <c r="J115" i="8" s="1"/>
  <c r="H166" i="8"/>
  <c r="K181" i="8"/>
  <c r="K179" i="8" l="1"/>
  <c r="K161" i="8" s="1"/>
  <c r="K238" i="8" s="1"/>
  <c r="K273" i="8" s="1"/>
  <c r="H179" i="8"/>
  <c r="J161" i="8"/>
  <c r="H266" i="8"/>
  <c r="H45" i="8"/>
  <c r="I115" i="8"/>
  <c r="H115" i="8" s="1"/>
  <c r="I273" i="8" l="1"/>
  <c r="J238" i="8"/>
  <c r="H161" i="8"/>
  <c r="J273" i="8" l="1"/>
  <c r="H238" i="8"/>
  <c r="H273" i="8"/>
</calcChain>
</file>

<file path=xl/sharedStrings.xml><?xml version="1.0" encoding="utf-8"?>
<sst xmlns="http://schemas.openxmlformats.org/spreadsheetml/2006/main" count="742" uniqueCount="421">
  <si>
    <t>Загальний фонд</t>
  </si>
  <si>
    <t>Спеціальний фонд</t>
  </si>
  <si>
    <t>Х</t>
  </si>
  <si>
    <t>у тому числі бюджет розвитку</t>
  </si>
  <si>
    <t>Усього</t>
  </si>
  <si>
    <t>усього</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</si>
  <si>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</si>
  <si>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</si>
  <si>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</si>
  <si>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</si>
  <si>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</si>
  <si>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</si>
  <si>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</si>
  <si>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</si>
  <si>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</si>
  <si>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</si>
  <si>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Інші заходи, пов'язані з економічною діяльністю</t>
  </si>
  <si>
    <t>1216015</t>
  </si>
  <si>
    <t>6015</t>
  </si>
  <si>
    <t>Забезпечення надійної та безперебійної експлуатації ліфтів</t>
  </si>
  <si>
    <t>1217370</t>
  </si>
  <si>
    <t>0443</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</si>
  <si>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</si>
  <si>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</si>
  <si>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</si>
  <si>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</si>
  <si>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</si>
  <si>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</si>
  <si>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</si>
  <si>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</si>
  <si>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рішення Южноукраїнської міської ради №473 від 22.12.2016</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</si>
  <si>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</si>
  <si>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</si>
  <si>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</si>
  <si>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</si>
  <si>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</si>
  <si>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</si>
  <si>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0200000</t>
  </si>
  <si>
    <t>0210000</t>
  </si>
  <si>
    <t>0210180</t>
  </si>
  <si>
    <t>0180</t>
  </si>
  <si>
    <t>0133</t>
  </si>
  <si>
    <t>Інша діяльність у сфері державного управління</t>
  </si>
  <si>
    <t>грн.</t>
  </si>
  <si>
    <t>0217680</t>
  </si>
  <si>
    <t>7680</t>
  </si>
  <si>
    <t>Членські внески до асоціацій органів місцевого самоврядування</t>
  </si>
  <si>
    <t>0218220</t>
  </si>
  <si>
    <t>8220</t>
  </si>
  <si>
    <t>0380</t>
  </si>
  <si>
    <t>Заходи та роботи з мобілізаційної підготовки місцевого значення</t>
  </si>
  <si>
    <t>0600000</t>
  </si>
  <si>
    <t>0610000</t>
  </si>
  <si>
    <t>0800000</t>
  </si>
  <si>
    <t>0810000</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</si>
  <si>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</si>
  <si>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</si>
  <si>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</si>
  <si>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</si>
  <si>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</si>
  <si>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</si>
  <si>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</si>
  <si>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</si>
  <si>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</si>
  <si>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</si>
  <si>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</si>
  <si>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</si>
  <si>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</si>
  <si>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0812152</t>
  </si>
  <si>
    <t>2152</t>
  </si>
  <si>
    <t>Інші програми та заходи у сфері охорони здоров’я</t>
  </si>
  <si>
    <t xml:space="preserve">в частині оплати за навчання випускників закладів освіти міста на лікарів сімейної медицини.          </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</si>
  <si>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</si>
  <si>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</si>
  <si>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</si>
  <si>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</si>
  <si>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0813210</t>
  </si>
  <si>
    <t>3210</t>
  </si>
  <si>
    <t>1050</t>
  </si>
  <si>
    <t xml:space="preserve">Організація та проведення громадських робіт </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</si>
  <si>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</si>
  <si>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</si>
  <si>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</si>
  <si>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</si>
  <si>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</si>
  <si>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</si>
  <si>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</si>
  <si>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</si>
  <si>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</si>
  <si>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</si>
  <si>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</si>
  <si>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0813192</t>
  </si>
  <si>
    <t>3192</t>
  </si>
  <si>
    <t>0819770</t>
  </si>
  <si>
    <t>9770</t>
  </si>
  <si>
    <t>Інші субвенції з місцевого бюджету</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</si>
  <si>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</si>
  <si>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</si>
  <si>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</si>
  <si>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</si>
  <si>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</si>
  <si>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</si>
  <si>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</si>
  <si>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</si>
  <si>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</si>
  <si>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</si>
  <si>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</si>
  <si>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</si>
  <si>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</si>
  <si>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</si>
  <si>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</si>
  <si>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</si>
  <si>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</si>
  <si>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</si>
  <si>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</si>
  <si>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</si>
  <si>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</si>
  <si>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</si>
  <si>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1014082</t>
  </si>
  <si>
    <t>4082</t>
  </si>
  <si>
    <t>0829</t>
  </si>
  <si>
    <t>Інші заходи в галузі культури і мистецтва</t>
  </si>
  <si>
    <t>1013133</t>
  </si>
  <si>
    <t>3133</t>
  </si>
  <si>
    <t>1040</t>
  </si>
  <si>
    <t>Інші заходи та заклади молодіжної політики</t>
  </si>
  <si>
    <t>1015011</t>
  </si>
  <si>
    <t>5011</t>
  </si>
  <si>
    <t>0810</t>
  </si>
  <si>
    <t>1015012</t>
  </si>
  <si>
    <t>5012</t>
  </si>
  <si>
    <t>Проведення навчально - тренувальних зборів і змагань з неолімпійських видів спорту</t>
  </si>
  <si>
    <t>1015061</t>
  </si>
  <si>
    <t>5061</t>
  </si>
  <si>
    <t>0470</t>
  </si>
  <si>
    <t>Реалізація програм і заходів в галузі туризму та курортів</t>
  </si>
  <si>
    <t>2918230</t>
  </si>
  <si>
    <t>8230</t>
  </si>
  <si>
    <t>Інші заходи громадського порядку та безпеки</t>
  </si>
  <si>
    <t>2918110</t>
  </si>
  <si>
    <t>8110</t>
  </si>
  <si>
    <t>0320</t>
  </si>
  <si>
    <t>Заходи запобігання та ліквідації надзвичайних ситуацій та наслідків стихійного лиха</t>
  </si>
  <si>
    <t>рішення Южноукраїнської міської ради №929 від 20.12.2017</t>
  </si>
  <si>
    <t>рішення Южноукраїнської міської ради №771 від 13.07.2017</t>
  </si>
  <si>
    <t>рішення Южноукраїнської міської ради №1066 від 22.03.2018</t>
  </si>
  <si>
    <t>рішення Южноукраїнської міської ради №926 від 20.12.2017</t>
  </si>
  <si>
    <t>рішення Южноукраїнської міської ради №490 від 19.01.2017</t>
  </si>
  <si>
    <t xml:space="preserve">Код Функціональної класифікації видатків та кредитування бюджету </t>
  </si>
  <si>
    <t>рішення Южноукраїнської міської ради №927 від 14.12.2017</t>
  </si>
  <si>
    <t xml:space="preserve">рішення Южноукраїнської міської ради №24 від 24.12.2015 </t>
  </si>
  <si>
    <t>0610</t>
  </si>
  <si>
    <t>1217310</t>
  </si>
  <si>
    <t>Будівництво об'єктів житлово-комунального господарства</t>
  </si>
  <si>
    <t>7310</t>
  </si>
  <si>
    <t>1217461</t>
  </si>
  <si>
    <t>7461</t>
  </si>
  <si>
    <t>Утримання та розвиток автомобільних  доріг та  дорожньої інфраструктури за рахунок коштів місцевого бюджету</t>
  </si>
  <si>
    <t>0456</t>
  </si>
  <si>
    <t>0910</t>
  </si>
  <si>
    <t>0921</t>
  </si>
  <si>
    <t>0731</t>
  </si>
  <si>
    <t xml:space="preserve">Улаштування поручнів біля та в під’їздах житлових будинків </t>
  </si>
  <si>
    <t>Будівництво освітніх установ та закладів</t>
  </si>
  <si>
    <t>0812144</t>
  </si>
  <si>
    <t>2144</t>
  </si>
  <si>
    <t>Централізовані заходи з лікування хворих на цукровий та нецукровий діабет</t>
  </si>
  <si>
    <t>0900000</t>
  </si>
  <si>
    <t>0910000</t>
  </si>
  <si>
    <t>3710000</t>
  </si>
  <si>
    <t>Міська програма  "Фонд міської ради на виконання депутатських повноважень" на 2018-2020 роки</t>
  </si>
  <si>
    <t>рішення Южноукраїнської міської ради №919 від 20.12.2017</t>
  </si>
  <si>
    <t>3717370</t>
  </si>
  <si>
    <t xml:space="preserve">рішення Южноукраїнської міської ради №963 від 25.01.2018 </t>
  </si>
  <si>
    <t>із них:</t>
  </si>
  <si>
    <t>0813121</t>
  </si>
  <si>
    <t>3121</t>
  </si>
  <si>
    <t xml:space="preserve">на виконання рішення Господарського суду Миколаївської області (Наказ Господарського суду від 18.06.2012 року по справі №5016/3702/2011(17/177) - в частині оплати боргових зобов'язань відповідно до Мирових угод; та за спожиту електричну енергію   - одержувач бюджетних коштів - комунальне підприємство - "Теплопостачання та водо-каналізаційне господарство" </t>
  </si>
  <si>
    <t>виготовлення правовстановлюючих документів на земельні ділянки комунальним підприємствам "Житлово-експлуатаційне об"єднання" , комунального підприємства "Служба комунального господарства" - 50,0 тис.грн. та розробка технічної документації з нормативної грошової оцінки землі - 300,0 тис.грн.</t>
  </si>
  <si>
    <t>Міська програма інформаційної підтримки розвитку міста та діяльності органів місцевого самоврядування на 2019-2022 роки</t>
  </si>
  <si>
    <t>зарезервовані кошти на цільову фінансову допомогу КП ТВКГ з подолання тарифно фінансових втрат</t>
  </si>
  <si>
    <t>Міська програма зайнятості  населення міста Южноукраїнська на 2018 -2020 рр.</t>
  </si>
  <si>
    <r>
      <t xml:space="preserve"> поточний ремонт гуртожитків для подальшого заселення , в тому числі:</t>
    </r>
    <r>
      <rPr>
        <sz val="12"/>
        <color indexed="10"/>
        <rFont val="Times New Roman"/>
        <family val="1"/>
        <charset val="204"/>
      </rPr>
      <t xml:space="preserve"> </t>
    </r>
    <r>
      <rPr>
        <sz val="12"/>
        <rFont val="Times New Roman"/>
        <family val="1"/>
        <charset val="204"/>
      </rPr>
      <t>(№1 по  вул.Дружби Народів,8; №3 по вул.Миру,9;  №4 по вул.Миру,11)</t>
    </r>
    <r>
      <rPr>
        <sz val="12"/>
        <color indexed="10"/>
        <rFont val="Times New Roman"/>
        <family val="1"/>
        <charset val="204"/>
      </rPr>
      <t xml:space="preserve">  - </t>
    </r>
    <r>
      <rPr>
        <sz val="12"/>
        <rFont val="Times New Roman"/>
        <family val="1"/>
        <charset val="204"/>
      </rPr>
      <t xml:space="preserve"> одержувач комунальне підприємство "Житлово-експлуатаційне об"єднання" </t>
    </r>
  </si>
  <si>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</si>
  <si>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2817130</t>
  </si>
  <si>
    <t>7130</t>
  </si>
  <si>
    <t>0421</t>
  </si>
  <si>
    <t>Здійснення  заходів із землеустрою</t>
  </si>
  <si>
    <t>0913112</t>
  </si>
  <si>
    <t>3112</t>
  </si>
  <si>
    <t xml:space="preserve">Заходи державної політики з питань дітей та їх соціального захисту </t>
  </si>
  <si>
    <t>Будівництво інших об'єктів комунальної власності</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</si>
  <si>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</si>
  <si>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</si>
  <si>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</si>
  <si>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Забезпечення діяльності водопровідно-каналізаційного господарства</t>
  </si>
  <si>
    <t>1217361</t>
  </si>
  <si>
    <t>7361</t>
  </si>
  <si>
    <t>Співфінансування інвестиційних проектів, що реалізуються за рахунок коштів державного фонду регіонального розвитку</t>
  </si>
  <si>
    <t xml:space="preserve">одержувач бюджетних коштів - комунальне підприємство "Житлово-експлуатаційне об"єднання" </t>
  </si>
  <si>
    <r>
      <rPr>
        <b/>
        <sz val="12"/>
        <rFont val="Times New Roman"/>
        <family val="1"/>
        <charset val="204"/>
      </rPr>
      <t>Програма підтримки об'єднань співвласників багатоквартирних будинків на 2019-2023 роки ,</t>
    </r>
    <r>
      <rPr>
        <sz val="12"/>
        <rFont val="Times New Roman"/>
        <family val="1"/>
        <charset val="204"/>
      </rPr>
      <t xml:space="preserve"> у тому числі:</t>
    </r>
  </si>
  <si>
    <t>0990</t>
  </si>
  <si>
    <t>0913111</t>
  </si>
  <si>
    <t>3111</t>
  </si>
  <si>
    <t>Утримання закладів, що надають соціальні послуги дітям, які опинилися у складних життєвих обставинах, підтримка функціонування дитячих будинків сімейного типу та прийомних сімей</t>
  </si>
  <si>
    <t>компенсація на харчування донорів та одноразової виплати до Дня донора</t>
  </si>
  <si>
    <t>безкоштовне  забезпечення лікарськими засобами  хворих, які перенесли гострий інфаркт міокарду (перші шість місяців) та які мають протезування клапанів серця</t>
  </si>
  <si>
    <t>матеріальна допомога на лікарські засоби при проведенні гемодвалізу</t>
  </si>
  <si>
    <t>Програма Залучення інвестицій та поліпшення інвестиційного клімату міста Южноукраїнська на 2019-2021 роки</t>
  </si>
  <si>
    <t>0217610</t>
  </si>
  <si>
    <t>7610</t>
  </si>
  <si>
    <t>0411</t>
  </si>
  <si>
    <t>Сприяння розвитку малого та середнього підприємництва</t>
  </si>
  <si>
    <t>РОЗПОДІЛ</t>
  </si>
  <si>
    <t xml:space="preserve">код бюджету </t>
  </si>
  <si>
    <t>ВИКОНАВЧИЙ КОМІТЕТ ЮЖНОУКРАЇНСЬКОЇ МІСЬКОЇ РАДИ</t>
  </si>
  <si>
    <t>рішення Южноукраїнської міської ради №1350 від 05.03.2019</t>
  </si>
  <si>
    <t>УПРАВЛІННЯ ОСВІТИ ЮЖНОУКРАЇНСЬКОЇ МІСЬКОЇ РАДИ</t>
  </si>
  <si>
    <t xml:space="preserve">ДЕПАРТАМЕНТ СОЦІАЛЬНИХ ПИТАНЬ ТА ОХОРОНИ ЗДОРОВ'Я ЮЖНОУКРАЇНСЬКОЇ МІСЬКОЇ РАДИ </t>
  </si>
  <si>
    <t>СЛУЖБА У СПРАВАХ ДІТЕЙ ЮЖНОУКРАЇНСЬКОЇ МІСЬКОЇ РАДИ</t>
  </si>
  <si>
    <t>УПРАВЛІННЯ МОЛОДІ, СПОРТУ ТА КУЛЬТУРИ ЮЖНОУКРАЇНСЬКОЇ МІСЬКОЇ РАДИ</t>
  </si>
  <si>
    <t>рішення Южноукраїнської міської ради №1349 від 05.03.2019</t>
  </si>
  <si>
    <t xml:space="preserve">Проведення навчально - тренувальних зборів і змагань з олімпійських видів спорту </t>
  </si>
  <si>
    <t>ДЕПАРТАМЕНТ ІНФРАСТРУКТУРИ МІСЬКОГО ГОСПОДАРСТВА ЮЖНОУКРАЇНСЬКОЇ МІСЬКОЇ РАДИ</t>
  </si>
  <si>
    <t>УПРАВЛІННЯ ЕКОЛОГІЇ, ОХОРОНИ НАВКОЛИШНЬОГО СЕРЕДОВИЩА ТА ЗЕМЕЛЬНИХ ВІДНОСИН ЮЖНОУКРАЇНСЬКОЇ МІСЬКОЇ РАДИ</t>
  </si>
  <si>
    <t>УПРАВЛІННЯ З ПИТАНЬ НАДЗВИЧАЙНИХ СИТУАЦІЙ ТА ВЗАЄМОДІЇ З ПРАВООХОРОННИМИ ОРГАНАМИ ЮЖНОУКРАЇНСЬКОЇ МІСЬКОЇ РАДИ</t>
  </si>
  <si>
    <t>ФІНАНСОВЕ УПРАВЛІННЯ ЮЖНОУКРАЇНСЬКОЇ МІСЬКОЇ РАДИ</t>
  </si>
  <si>
    <t>рішення Южноукраїнської міської ради №1351 від 05.03.2019</t>
  </si>
  <si>
    <t xml:space="preserve">Програма управління  майном комунальної форми власності  міста Южноукраїнська на 2020-2024 роки </t>
  </si>
  <si>
    <t>рішення Южноукраїнської міської ради №1753   від  19.12.2019</t>
  </si>
  <si>
    <t>рішення Южноукраїнської міської ради №1742 від 19.12.2019</t>
  </si>
  <si>
    <t xml:space="preserve">Міська програма "Наше місто" на 2020-2024 роки </t>
  </si>
  <si>
    <t>Надання загальної середньої освіти закладами загальної середньої освіти (у тому числі з дошкільними підрозділами (відділеннями, групами))</t>
  </si>
  <si>
    <t>рішення Южноукраїнської міської ради № 1524 від 21.05.2019</t>
  </si>
  <si>
    <t>одержувач коштів - некомерційне комунальне підприємство "Южноукраїнський центр надання первинної медико - санітарної допомоги</t>
  </si>
  <si>
    <t>в т.ч. одержувач коштів - некомерційне комунальне підприємство "Южноукраїнський центр надання первинної медико - санітарної допомоги</t>
  </si>
  <si>
    <t xml:space="preserve">одержувач бюджетних коштів "Южноукраїнська міська організація воїнів та учасників АТО" </t>
  </si>
  <si>
    <t>одержувачі бюджетних коштів: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</si>
  <si>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в т.ч. одержувач коштів - КП Служба комунального господарства (Демонтаж новорічної ялинки ) </t>
  </si>
  <si>
    <t>Міська програма  "Фонд міської ради на виконання депутатських повноважень"</t>
  </si>
  <si>
    <t>0611010</t>
  </si>
  <si>
    <t xml:space="preserve">Надання дошкільної освiти                                                                         </t>
  </si>
  <si>
    <t>0611020</t>
  </si>
  <si>
    <t>1020</t>
  </si>
  <si>
    <t xml:space="preserve">Міська програма  "Фонд міської ради на виконання депутатських повноважень" </t>
  </si>
  <si>
    <t>0812010</t>
  </si>
  <si>
    <t>2010</t>
  </si>
  <si>
    <t xml:space="preserve">Багатопрофільна стационарна медична допомога населенню </t>
  </si>
  <si>
    <t xml:space="preserve">Міська програма "Цільова  програма  захисту  населення і територій від надзвичайних ситуацій техногенного та природного характеру на 2018-2022 роки" </t>
  </si>
  <si>
    <t>Багатопрофільна стаціонарна медична допомога населенню, в тому числі:</t>
  </si>
  <si>
    <t xml:space="preserve"> Первинна медична допомога населенню, що надається центрами первинної медичної (медико-санітарної) допомоги, в тому числі:</t>
  </si>
  <si>
    <t>0819800</t>
  </si>
  <si>
    <t>9800</t>
  </si>
  <si>
    <t xml:space="preserve">Субвенція з місцевого бюджету державному бюджету на виконання програм соціально-економічного розвитку регіонів </t>
  </si>
  <si>
    <t>субвенція з міського бюджету обласному бюджету на забезпечення Миколаївського обласного  центру  екстреної медичної допомоги та медицини катастроф засобами медичного призначення, захисним одягом, засобами органів дихання, дизінфекційниими засобами</t>
  </si>
  <si>
    <t>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органів дихання, дизінфекційниими засобами</t>
  </si>
  <si>
    <r>
      <t>Міська програма  "Фонд міської ради на виконання депутатських повноважень" на 2018-2020 роки ,</t>
    </r>
    <r>
      <rPr>
        <sz val="12"/>
        <rFont val="Times New Roman"/>
        <family val="1"/>
        <charset val="204"/>
      </rPr>
      <t xml:space="preserve"> у тому числі:</t>
    </r>
  </si>
  <si>
    <t>одержувач коштів - комунальне некомерційне підприємство "Южноукраїнська міська багатопрофільна лікарня"</t>
  </si>
  <si>
    <t>Будівництво медичних установ та закладів</t>
  </si>
  <si>
    <t>0818110</t>
  </si>
  <si>
    <t>1017622</t>
  </si>
  <si>
    <t>7622</t>
  </si>
  <si>
    <t>1218110</t>
  </si>
  <si>
    <r>
      <t xml:space="preserve">Цільова  програма захисту населення і територій від надзвичайних ситуацій техногенного та природного  характеру  на 2018-2022 роки, </t>
    </r>
    <r>
      <rPr>
        <sz val="12"/>
        <rFont val="Times New Roman"/>
        <family val="1"/>
        <charset val="204"/>
      </rPr>
      <t xml:space="preserve">у тому числі: </t>
    </r>
  </si>
  <si>
    <t>одержувачу бюджетних коштів - комунальному підприємству - "Теплопостачання та водо-каналізаційне господарство"</t>
  </si>
  <si>
    <t>Утримання та забезпечення діяльності центрів соціальних служб для сім’ї, дітей та молоді</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</si>
  <si>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</si>
  <si>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</si>
  <si>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0813104</t>
  </si>
  <si>
    <t>0810160</t>
  </si>
  <si>
    <t>0160</t>
  </si>
  <si>
    <t>0111</t>
  </si>
  <si>
    <t xml:space="preserve">Керівництво і управління у відповідній сфері у містах (місті Києві), селищах, селах, об’єднаних територіальних громадах </t>
  </si>
  <si>
    <t>1210160</t>
  </si>
  <si>
    <t>Керівництво і управління у відповідній сфері у містах (місті Києві), селищах, селах, об’єднаних територіальних громадах</t>
  </si>
  <si>
    <t>2810160</t>
  </si>
  <si>
    <t>0910160</t>
  </si>
  <si>
    <t>3710160</t>
  </si>
  <si>
    <t>1010160</t>
  </si>
  <si>
    <t>Керівництво і управління у відповідній сфері у містах (місті Києві), селищах, селах, об’єднаних територіальних громадах, в тому числі:</t>
  </si>
  <si>
    <t>1011100</t>
  </si>
  <si>
    <t>1100</t>
  </si>
  <si>
    <t>0960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</si>
  <si>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</si>
  <si>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</si>
  <si>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</si>
  <si>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</si>
  <si>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</si>
  <si>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</si>
  <si>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</si>
  <si>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</si>
  <si>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</si>
  <si>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</si>
  <si>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</si>
  <si>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</si>
  <si>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</si>
  <si>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 xml:space="preserve">Забезпечення діяльності інших закладів в галузі культури і мистецтва </t>
  </si>
  <si>
    <t>1015031</t>
  </si>
  <si>
    <t>5031</t>
  </si>
  <si>
    <t>Утримання та навчально-тренувальна робота комунальних дитячо-юнацьких спортивних шкіл</t>
  </si>
  <si>
    <t>2919800</t>
  </si>
  <si>
    <t>0610160</t>
  </si>
  <si>
    <t>0611090</t>
  </si>
  <si>
    <t>Надання позашкільної освіти закладами позашкільної освіти, заходи із позашкільної роботи з дітьми</t>
  </si>
  <si>
    <t>0611161</t>
  </si>
  <si>
    <t>1161</t>
  </si>
  <si>
    <t xml:space="preserve"> Забезпечення діяльності інших закладів у сфері освіти </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</si>
  <si>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</si>
  <si>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0917691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</si>
  <si>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</si>
  <si>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 (міська програма захисту прав дітей "Дитинство" на 2018-2020 роки)</t>
  </si>
  <si>
    <t>0611150</t>
  </si>
  <si>
    <t>1150</t>
  </si>
  <si>
    <t>Методичне забезпечення діяльності закладів освіти</t>
  </si>
  <si>
    <t>рішення Южноукраїнської міської ради №1702 від 03.10.2019</t>
  </si>
  <si>
    <t>одержувач коштів -  некомерційне комунальне  підприємство "Южноукраїнський центр первинної медико - санітарної допомоги"</t>
  </si>
  <si>
    <t xml:space="preserve"> одержувач коштів - ФОП Качуровська Ж.Д. сімейний лікар</t>
  </si>
  <si>
    <t>1016030</t>
  </si>
  <si>
    <r>
      <t xml:space="preserve">Програма  підтримки органу  самоорганізації  населення кварталу №7 м.Южноукраїнська - "Управа МПЗ" на 2019-2020 роки", </t>
    </r>
    <r>
      <rPr>
        <sz val="12"/>
        <rFont val="Times New Roman"/>
        <family val="1"/>
        <charset val="204"/>
      </rPr>
      <t xml:space="preserve">у тому числі: </t>
    </r>
  </si>
  <si>
    <t>1216013</t>
  </si>
  <si>
    <t>6013</t>
  </si>
  <si>
    <r>
      <t xml:space="preserve">Міська програма розвитку  дорожнього руху та його безпеки в місті Южноукраїнську  на 2018-2022 роки, </t>
    </r>
    <r>
      <rPr>
        <sz val="12"/>
        <rFont val="Times New Roman"/>
        <family val="1"/>
        <charset val="204"/>
      </rPr>
      <t xml:space="preserve">у тому числі: </t>
    </r>
  </si>
  <si>
    <t>одержувач бюджетних коштів - комунальне підприємство "Служба комунального господарства"- 8,827 тис.грн.</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</si>
  <si>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</si>
  <si>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одержувач коштів - КП Служба комунального господарства</t>
  </si>
  <si>
    <t>одержувач бюджетних коштів - комунальному підприємству "Служба комунального господарства"</t>
  </si>
  <si>
    <t>одержувач коштів - некомерційне комунальне підприємство "Южноукраїнський центр надання первинної медико - санітарної допомоги"</t>
  </si>
  <si>
    <t>0817322</t>
  </si>
  <si>
    <t xml:space="preserve">влаштування мереж зливової каналізації на вул.Костянтинівська малоповерхової забудови м.Южноукраїнська -  одержувач бюджетних коштів - комунальне підприємство "Служба комунального господарства" </t>
  </si>
  <si>
    <t>встановлення приладів обліку поливального водогону в кварталі №7 малоповерхової забудови м.Южноукраїнська -(299,986 тис.грн.), поточний ремонт колектора та трубопроводів розгалуження поливального водогону в кварталі №7 малоповерхової забудови м.Южноукраїнська - (180,632тис.грн.)</t>
  </si>
  <si>
    <t>заміна вікон на металопластикові на 1-ому поверсі блоку №1 нежитлової будівлі комунальної власності за адресою бул.Цвіточний,4 та встановлення системи пожежної сигналізації та протипожежних металевих дверей в приміщенні нежитлової будівлі за адресою вул.Паркова,5</t>
  </si>
  <si>
    <t>0812151</t>
  </si>
  <si>
    <t>Забезпечення діяльності інших закладів у сфері охорони здоров’я</t>
  </si>
  <si>
    <t>2151</t>
  </si>
  <si>
    <t>Цільова  програма захисту населення і територій від надзвичайних ситуацій техногенного та природного  характеру  на 2018-2022 роки</t>
  </si>
  <si>
    <t>Надання спеціальної освіти мистецькими школами</t>
  </si>
  <si>
    <t>поточний ремонт дорожнього покриття внутрішньоквартальних проїздів-                      (2 160,6 тис.грн.) та пішохідних доріжок -      (1 030,509тис.грн.)</t>
  </si>
  <si>
    <t>благоустрій прибудинкової території житлових будинків - (900,0 тис.грн.), в т.ч.за адресами: бул.Шевченка,9-280,0 тис.грн., бул.Шевченка,12-280,0 тис.грн., бул.Цвіточний,1-280,0 тис.грн., прт.Незалежності,14 - 60,0 тис.грн.; придбання дитячого ігрового комплексу  за адресою  вул.Набережна Енергетиків,43 -(49,0 тис.грн.); поточний ремонт бетонованої пішохідної доріжки на прибудинковій території  житлового будинку на вул.Набережна Енергктиків,15,17 - (193,339тис.грн.); видалення сухостійних (аварійних) дерев - (48,0 тис.грн.); влаштування пандусів на бул.Шкільному в районі житлового будинку прт.Соборності,1 -(4,381тис.грн.); встановлення обладнання для спортивного та дитячого куточка на прибудинковій території житлових будинків на вул.Набережна Енергетиків,15,17 - (49,999тис.грн.)</t>
  </si>
  <si>
    <t xml:space="preserve">придбання та встановлення МАФ дитячих гральних елементів на прибудинковій території житлового будинку на вул.Набережна Енергетиків,3/ вул.Миру,2 - 50,0 тис.грн.; видалення окремих  сухостійних (аварійних) дерев - 49,5 тис.грн. (одержувач комунальне підприємство "Житлово-експлуатаційне об"єднання") </t>
  </si>
  <si>
    <t>0150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</si>
  <si>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</si>
  <si>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0210150</t>
  </si>
  <si>
    <t>0611170</t>
  </si>
  <si>
    <t>1170</t>
  </si>
  <si>
    <t>Забзпечення дільності інклюзивно-ресурсних центрів</t>
  </si>
  <si>
    <t>субвенція з міського бюджету державному на придбання робочих місць для працівників  Южноукраїнського відділення поліції Первомайського відділу ГУНП в Миколаївській області- 100,0 тис.грн., придбання компютерної та оргтехніки  для працівників відділу в м. Южноукраїнську управління Служби безпеки України в Миколаївській області - 63,0 тис.грн.</t>
  </si>
  <si>
    <t>Найменування міської/регіональної програми</t>
  </si>
  <si>
    <t>Дата і номер документа, яким затверджено міську/регіональну програму</t>
  </si>
  <si>
    <t>в т.ч. одержувач коштів - комунальне некомерційне підприємство "Южноукраїнська міська багатопрофільна лікарня"</t>
  </si>
  <si>
    <t xml:space="preserve">рішення Южноукраїнської міської ради №  467 від 22.12.2016 </t>
  </si>
  <si>
    <t>одержувач бюджетних коштів - комунальне підприємство "Служба комунального господарства"</t>
  </si>
  <si>
    <r>
      <t xml:space="preserve">Програма  охорони тваринного світу та регулювання чисельності бродячих тварин в місті  Южноукраїнську на 2017-2021 роки, </t>
    </r>
    <r>
      <rPr>
        <sz val="12"/>
        <rFont val="Times New Roman"/>
        <family val="1"/>
        <charset val="204"/>
      </rPr>
      <t>всього</t>
    </r>
    <r>
      <rPr>
        <b/>
        <sz val="12"/>
        <rFont val="Times New Roman"/>
        <family val="1"/>
        <charset val="204"/>
      </rPr>
      <t xml:space="preserve">, </t>
    </r>
    <r>
      <rPr>
        <sz val="12"/>
        <rFont val="Times New Roman"/>
        <family val="1"/>
        <charset val="204"/>
      </rPr>
      <t xml:space="preserve">у тому числі: </t>
    </r>
  </si>
  <si>
    <t>рішення Южноукраїнської міської ради ___ від ____</t>
  </si>
  <si>
    <t>рішення Южноукраїнської міської ради №___від ___</t>
  </si>
  <si>
    <t>Міська комплексна Програма «Охорона здоров`я » на  2017-2022 роки</t>
  </si>
  <si>
    <t>Комплексна програма  розвитку культури, фізичної культури, спорту та туризму  на 2019-2024 роки</t>
  </si>
  <si>
    <t>рішення Южноукраїнської міської ради №56 від 22.12.2020</t>
  </si>
  <si>
    <t>Програма розвитку освіти в Южноукраїнській міській територіальній громаді на 2021 - 2025 роки</t>
  </si>
  <si>
    <t>рішення Южноукраїнської міської ради №47 від 22.12.2020</t>
  </si>
  <si>
    <t>Комплексна програма захисту прав дітей Южноукраїнської міської територіальної громади на 2021 - 2025 роки</t>
  </si>
  <si>
    <t>рішення Южноукраїнської міської ради №59 від 22.12.2020</t>
  </si>
  <si>
    <t>рішення Южноукраїнської міської ради №  61 від 22.12.2020</t>
  </si>
  <si>
    <t>Програма охорони  довкілля та раціонального природокористування Южноукраїнської міської територіальної громади на 2021-2025 роки</t>
  </si>
  <si>
    <t>капітальний ремонт ліфтів житлових будинків на умовах співфінансування 95% / 5%</t>
  </si>
  <si>
    <t>видалення сухостійних (аварійних) дерев  на умовах співфінансування 90 % / 10%</t>
  </si>
  <si>
    <t>департамент</t>
  </si>
  <si>
    <t>департамент мат доп дітям</t>
  </si>
  <si>
    <t>Ліки Паркінсона, епілепсія, пересадка органів</t>
  </si>
  <si>
    <t>1142</t>
  </si>
  <si>
    <t>Інші програми та заходи у сфері освіти</t>
  </si>
  <si>
    <t>0611142</t>
  </si>
  <si>
    <t>Багатопрофільна стаціонарна медична допомога населенню</t>
  </si>
  <si>
    <t>Утримання та забезпечення діяльності центрів соціальних служб</t>
  </si>
  <si>
    <t>Надання фінансової підтримки громадським об'єднанням ветеранів і осіб з інвалідністю, діяльність яких має соціальну спрямованість</t>
  </si>
  <si>
    <t xml:space="preserve"> Первинна медична допомога населенню, що надається центрами первинної медичної (медико-санітарної) допомоги</t>
  </si>
  <si>
    <t xml:space="preserve"> витрат бюджету Южноукраїнської міської територіальної громади на реалізацію міських/регіональних  програм у 2021 році</t>
  </si>
  <si>
    <t xml:space="preserve">Програма приватизації майна комунальної власності міста Южноукраїнська на 2019-2021 роки </t>
  </si>
  <si>
    <r>
      <t xml:space="preserve">Програма реформування і розвитку житлово-комунального господарства міста Южноукраїнська на 2016-2020 роки та на 2021 рік Южноукраїнської міської територіальної громади , </t>
    </r>
    <r>
      <rPr>
        <sz val="12"/>
        <rFont val="Times New Roman"/>
        <family val="1"/>
        <charset val="204"/>
      </rPr>
      <t>всього в тому числі в розрізі програмної класифікації видатків:</t>
    </r>
  </si>
  <si>
    <t>рішення Южноукраїнської міської ради №81 від 26.01.2021</t>
  </si>
  <si>
    <r>
      <t xml:space="preserve">Програма розвитку земельних відносин Южноукраїнської міської територіальної громади на  2017 - 2021  роки, </t>
    </r>
    <r>
      <rPr>
        <sz val="12"/>
        <rFont val="Times New Roman"/>
        <family val="1"/>
        <charset val="204"/>
      </rPr>
      <t>всього , у тому числі:</t>
    </r>
  </si>
  <si>
    <t>Міська комплексна програма "Профілактика злочинності та вдосконалення системи захисту конституційних прав і свобод громадян Южноукраїнської міської територіальної громади на 2017-2021 роки</t>
  </si>
  <si>
    <r>
      <t xml:space="preserve">Цільова  програма захисту населення і території Южноукраїнської міської територіальної громади  від надзвичайних ситуацій техногенного та природного  характеру  на 2018-2022 роки, </t>
    </r>
    <r>
      <rPr>
        <sz val="12"/>
        <rFont val="Times New Roman"/>
        <family val="1"/>
        <charset val="204"/>
      </rPr>
      <t xml:space="preserve">у тому числі: </t>
    </r>
  </si>
  <si>
    <t>Міська програма щодо організації мобілізаційної роботи та територіальної оборони  Южноукраїнської територіальної громади на 2018-2021 роки</t>
  </si>
  <si>
    <t>Міська програма розвитку малого та середнього підприємництва Южноукраїнської міської територіальної громади на 2021-2022 роки</t>
  </si>
  <si>
    <t>рішення Южноукраїнської міської ради  №71 від 26.01.2021</t>
  </si>
  <si>
    <t xml:space="preserve"> Міська комплексна програма Розвиток та підтримка сім'ї, дітей та молоді на 2021 - 2025 роки міської територіальної громади</t>
  </si>
  <si>
    <t>Комплексна соціальна програма підтримки учасників АТО , учасників операції об"єднаних сил та членів їх сімей на 2021-2025 роки</t>
  </si>
  <si>
    <t>рішення Южноукраїнської міської ради №65 від 28.12.2020</t>
  </si>
  <si>
    <r>
      <t>Міська програма Питна вода  міста  Южноукраїнської міської територіальної громади на 2021-2025 роки (</t>
    </r>
    <r>
      <rPr>
        <sz val="12"/>
        <rFont val="Times New Roman"/>
        <family val="1"/>
        <charset val="204"/>
      </rPr>
      <t>одержувач бюджетних коштів - комунальне підприємство - "Теплопостачання та водо-каналізаційне господарство")</t>
    </r>
  </si>
  <si>
    <t>у тому числі:</t>
  </si>
  <si>
    <t>цільова фінансова допомога з  подолання тарифно - фінансових втрат,  одержувач -комунальне підприємство "Теплопостачання та водо-каналізаційне господарство"</t>
  </si>
  <si>
    <t xml:space="preserve">забезпечення своечасного розчищення внутрішньодворових проїздів (доріг) багатоквартирних житлових будинків, гуртожитків І,ІІ мікрорайонів - одержувач бюджетних коштів - комунальне підприємство "Житлово-експлуатаційне об"єднання"  </t>
  </si>
  <si>
    <r>
      <t>Програма Капітального будівництва об'єктів житлово - комунального господарства  та соціальної інфраструктури Южноукраїнської міської територіальної громади на 2021-2025 роки, у</t>
    </r>
    <r>
      <rPr>
        <sz val="12"/>
        <rFont val="Times New Roman"/>
        <family val="1"/>
        <charset val="204"/>
      </rPr>
      <t xml:space="preserve"> тому числі:</t>
    </r>
  </si>
  <si>
    <r>
      <rPr>
        <b/>
        <sz val="12"/>
        <rFont val="Times New Roman"/>
        <family val="1"/>
        <charset val="204"/>
      </rPr>
      <t xml:space="preserve">Програма поводження з твердими побутовими  відходами   на території Южноукраїнської міської  територіальної громади на 2021 - 2030 роки, </t>
    </r>
    <r>
      <rPr>
        <sz val="12"/>
        <rFont val="Times New Roman"/>
        <family val="1"/>
        <charset val="204"/>
      </rPr>
      <t>одержувач бюджетних коштів - комунальне підприємство "Служба комунального господарства"</t>
    </r>
  </si>
  <si>
    <t>1217640</t>
  </si>
  <si>
    <t>Заходи з енергозбереження</t>
  </si>
  <si>
    <t>7640</t>
  </si>
  <si>
    <t>відшкодування основної суми кредитів, що надаються ОСББ на впровадження заходів з енергоефективності (РЕЗЕРВ)</t>
  </si>
  <si>
    <t>капітальний ремонт ліфтів житлових будинків за відповідними адресами на умовах співфінансування 95% / 5%</t>
  </si>
  <si>
    <t>капітальний ремонт покрівель  житлових будинків за відповідними адресами на умовах співфінансування 90% / 10%</t>
  </si>
  <si>
    <t>Забезпечення діяльності з виробництва, транспортування, постачання теплової енергії</t>
  </si>
  <si>
    <t>облаштування штучним покриттям спортивного майданчика (воркаут) у дворі житлових будинків на прт.Незалежності,14/ бул. Шевченко,5</t>
  </si>
  <si>
    <r>
      <t xml:space="preserve">рішення виконавчого комітету  Южноукраїнської міської ради №44 від 17.02.2021 </t>
    </r>
    <r>
      <rPr>
        <sz val="12"/>
        <color indexed="10"/>
        <rFont val="Times New Roman"/>
        <family val="1"/>
        <charset val="204"/>
      </rPr>
      <t xml:space="preserve"> </t>
    </r>
  </si>
  <si>
    <t xml:space="preserve">рішення виконавчого комітету  Южноукраїнської міської ради №05 від 20.01.2021  </t>
  </si>
  <si>
    <t>7650</t>
  </si>
  <si>
    <t>Проведення експертної грошової оцінки земельної ділянки чи права на неї</t>
  </si>
  <si>
    <t>одержувач -комунальне підприємство "Теплопостачання та водо-каналізаційне господарство"</t>
  </si>
  <si>
    <t>медогляд призовників</t>
  </si>
  <si>
    <t xml:space="preserve">субвенція з бюджету Южноукраїнської міської територіальної громади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2023 року включно Миколаївської обласної ради </t>
  </si>
  <si>
    <t>субвенція з бюджету Южноукраїнської міської територіальної громади бюджету Арбузинської територіальної громади на проживання 4-х одиноких осіб похилого віку у стаціонарному відділенні Арбузинського територіального центру соціального обслуговування (надання соціальних послуг) - резерв</t>
  </si>
  <si>
    <t>субвенція з бюджету Южноукраїнської міської територіальної громади бюджету Арбузинської територіальної громади на тимчасове проживання 1 дитини з інвалідністю та три курси реабілітації 2-х дітей з інвалідністю з тимчасовим проживанням Арбузинського територіального центру соціального обслуговування (надання соціальних послуг) - резерв</t>
  </si>
  <si>
    <t>2818340</t>
  </si>
  <si>
    <t>2910001</t>
  </si>
  <si>
    <t>2900000</t>
  </si>
  <si>
    <t>М.О. Пелюх</t>
  </si>
  <si>
    <t>Секретар міської ради</t>
  </si>
  <si>
    <t>одержувач бюджетних коштів - комунальне підприємство "Служба комунального господарства"- 6 284,0 тис.грн.</t>
  </si>
  <si>
    <t>одержувач бюджетних коштів - комунальне підприємство "Служба комунального господарства", у т.ч.: поточне утримання об"ектів благоустрою міста - 16 618,9 тис.грн., (із них РЕЗЕРВ - сторожова охорона міського кладовища - 68,76 тис.грн.),                                                                                                                                                                                 поточний ремонт об"ектів благоустрою міста - 398,8 тис.грн.</t>
  </si>
  <si>
    <t>субвенція з бюджету Южноукраїнської міської територіальної громади державному бюджету для 25-ї Державної пожежно-рятувальної частини ГУ ДСНС України у Миколаївській області на запобігання поширенню коронавірусної хвороби (обробка під'їздів житлових будинків, в яких виявлено хворих))</t>
  </si>
  <si>
    <t>субвенція з бюджету Южноукраїнської міської територіальної громади бюджету Вознесенської міської територіальної громади на ремонт приміщення лабораторії комунального підприємства "Комунальне некомерційне підприємство Вознесенська багатопрофільна лікарня Вознесенської міської ради" для проведення досліджень методом ПЛР</t>
  </si>
  <si>
    <t>Додаток №7                                                                                                                            до рішення Южноукраїнської міської ради                                                                 від __18.03._____2021 №___256______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</si>
</sst>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08" formatCode="#,##0.0"/>
  </numFmts>
  <fonts count="36" x14ac:knownFonts="1">
    <font>
      <sz val="10"/>
      <name val="Times New Roman"/>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0"/>
      <color indexed="8"/>
      <name val="Arial"/>
      <family val="2"/>
      <charset val="204"/>
    </font>
    <font>
      <b/>
      <sz val="12"/>
      <name val="Times New Roman"/>
      <family val="1"/>
      <charset val="204"/>
    </font>
    <font>
      <i/>
      <sz val="12"/>
      <name val="Times New Roman"/>
      <family val="1"/>
      <charset val="204"/>
    </font>
    <font>
      <b/>
      <sz val="10"/>
      <name val="Times New Roman"/>
      <family val="1"/>
      <charset val="204"/>
    </font>
    <font>
      <sz val="12"/>
      <color indexed="10"/>
      <name val="Times New Roman"/>
      <family val="1"/>
      <charset val="204"/>
    </font>
    <font>
      <sz val="18"/>
      <name val="Times New Roman"/>
      <family val="1"/>
      <charset val="204"/>
    </font>
    <font>
      <b/>
      <i/>
      <sz val="12"/>
      <name val="Times New Roman"/>
      <family val="1"/>
      <charset val="204"/>
    </font>
    <font>
      <sz val="12"/>
      <color indexed="8"/>
      <name val="Times New Roman"/>
      <family val="1"/>
      <charset val="204"/>
    </font>
    <font>
      <b/>
      <sz val="12"/>
      <color indexed="10"/>
      <name val="Times New Roman"/>
      <family val="1"/>
      <charset val="204"/>
    </font>
    <font>
      <sz val="16"/>
      <name val="Times New Roman"/>
      <family val="1"/>
      <charset val="204"/>
    </font>
    <font>
      <b/>
      <sz val="16"/>
      <name val="Times New Roman"/>
      <family val="1"/>
      <charset val="204"/>
    </font>
    <font>
      <sz val="11"/>
      <name val="Times New Roman"/>
      <family val="1"/>
      <charset val="204"/>
    </font>
    <font>
      <u/>
      <sz val="16"/>
      <name val="Times New Roman"/>
      <family val="1"/>
      <charset val="204"/>
    </font>
    <font>
      <sz val="14"/>
      <name val="Times New Roman"/>
      <family val="1"/>
      <charset val="204"/>
    </font>
    <font>
      <b/>
      <sz val="11"/>
      <name val="Times New Roman"/>
      <family val="1"/>
      <charset val="204"/>
    </font>
    <font>
      <sz val="20"/>
      <name val="Times New Roman"/>
      <family val="1"/>
      <charset val="204"/>
    </font>
    <font>
      <sz val="12"/>
      <color indexed="10"/>
      <name val="Times New Roman"/>
      <family val="1"/>
      <charset val="204"/>
    </font>
    <font>
      <b/>
      <sz val="18"/>
      <name val="Times New Roman"/>
      <family val="1"/>
      <charset val="204"/>
    </font>
    <font>
      <sz val="12"/>
      <color theme="1"/>
      <name val="Times New Roman"/>
      <family val="1"/>
      <charset val="204"/>
    </font>
    <font>
      <sz val="16"/>
      <color rgb="FF000000"/>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6">
    <xf numFmtId="0" fontId="0" fillId="0" borderId="0"/>
    <xf numFmtId="0" fontId="8" fillId="2"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9"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13"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4" fillId="22" borderId="2" applyNumberFormat="0" applyAlignment="0" applyProtection="0"/>
    <xf numFmtId="0" fontId="9" fillId="22" borderId="1" applyNumberFormat="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14" fillId="0" borderId="0"/>
    <xf numFmtId="0" fontId="12" fillId="0" borderId="0"/>
    <xf numFmtId="0" fontId="12" fillId="0" borderId="0"/>
    <xf numFmtId="0" fontId="14" fillId="0" borderId="0"/>
    <xf numFmtId="0" fontId="14" fillId="0" borderId="0"/>
    <xf numFmtId="0" fontId="14" fillId="0" borderId="0"/>
    <xf numFmtId="0" fontId="14" fillId="0" borderId="0"/>
    <xf numFmtId="0" fontId="14" fillId="0" borderId="0"/>
    <xf numFmtId="0" fontId="16" fillId="0" borderId="0">
      <alignment vertical="top"/>
    </xf>
    <xf numFmtId="0" fontId="6" fillId="0" borderId="3" applyNumberFormat="0" applyFill="0" applyAlignment="0" applyProtection="0"/>
    <xf numFmtId="0" fontId="10" fillId="12" borderId="0" applyNumberFormat="0" applyBorder="0" applyAlignment="0" applyProtection="0"/>
    <xf numFmtId="0" fontId="12" fillId="0" borderId="0"/>
    <xf numFmtId="0" fontId="3" fillId="4" borderId="0" applyNumberFormat="0" applyBorder="0" applyAlignment="0" applyProtection="0"/>
    <xf numFmtId="0" fontId="5" fillId="0" borderId="0" applyNumberFormat="0" applyFill="0" applyBorder="0" applyAlignment="0" applyProtection="0"/>
    <xf numFmtId="0" fontId="8" fillId="7" borderId="4" applyNumberFormat="0" applyFont="0" applyAlignment="0" applyProtection="0"/>
    <xf numFmtId="0" fontId="11" fillId="0" borderId="0"/>
  </cellStyleXfs>
  <cellXfs count="181">
    <xf numFmtId="0" fontId="0" fillId="0" borderId="0" xfId="0"/>
    <xf numFmtId="0" fontId="15" fillId="0" borderId="5" xfId="0" applyNumberFormat="1" applyFont="1" applyFill="1" applyBorder="1" applyAlignment="1" applyProtection="1">
      <alignment horizontal="center" vertical="center" wrapText="1"/>
    </xf>
    <xf numFmtId="0" fontId="1" fillId="0" borderId="0" xfId="0" applyNumberFormat="1" applyFont="1" applyFill="1" applyAlignment="1" applyProtection="1"/>
    <xf numFmtId="0" fontId="1" fillId="0" borderId="0" xfId="0" applyFont="1" applyFill="1"/>
    <xf numFmtId="0" fontId="1" fillId="0" borderId="0" xfId="0" applyNumberFormat="1" applyFont="1" applyFill="1" applyBorder="1" applyAlignment="1" applyProtection="1"/>
    <xf numFmtId="0" fontId="1" fillId="0" borderId="0" xfId="0" applyNumberFormat="1" applyFont="1" applyFill="1" applyAlignment="1" applyProtection="1">
      <alignment vertical="center"/>
    </xf>
    <xf numFmtId="0" fontId="1" fillId="0" borderId="0" xfId="0" applyFont="1" applyFill="1" applyAlignment="1">
      <alignment vertical="center"/>
    </xf>
    <xf numFmtId="0" fontId="19" fillId="0" borderId="0" xfId="0" applyNumberFormat="1" applyFont="1" applyFill="1" applyAlignment="1" applyProtection="1"/>
    <xf numFmtId="0" fontId="19" fillId="0" borderId="0" xfId="0" applyFont="1" applyFill="1"/>
    <xf numFmtId="0" fontId="25" fillId="0" borderId="0" xfId="0" applyNumberFormat="1" applyFont="1" applyFill="1" applyAlignment="1" applyProtection="1"/>
    <xf numFmtId="0" fontId="25" fillId="0" borderId="0" xfId="0" applyFont="1" applyFill="1" applyBorder="1" applyAlignment="1">
      <alignment horizontal="center"/>
    </xf>
    <xf numFmtId="0" fontId="25" fillId="0" borderId="6" xfId="0" applyNumberFormat="1" applyFont="1" applyFill="1" applyBorder="1" applyAlignment="1" applyProtection="1">
      <alignment horizontal="right" vertical="center"/>
    </xf>
    <xf numFmtId="0" fontId="26" fillId="0" borderId="0" xfId="0" applyNumberFormat="1" applyFont="1" applyFill="1" applyBorder="1" applyAlignment="1" applyProtection="1">
      <alignment horizontal="center" vertical="center" wrapText="1"/>
    </xf>
    <xf numFmtId="0" fontId="25" fillId="0" borderId="0" xfId="0" applyNumberFormat="1" applyFont="1" applyFill="1" applyAlignment="1" applyProtection="1">
      <alignment vertical="center"/>
    </xf>
    <xf numFmtId="0" fontId="25" fillId="0" borderId="6" xfId="0" applyFont="1" applyFill="1" applyBorder="1" applyAlignment="1">
      <alignment horizontal="center" vertical="center"/>
    </xf>
    <xf numFmtId="0" fontId="25" fillId="0" borderId="0" xfId="0" applyNumberFormat="1" applyFont="1" applyFill="1" applyAlignment="1" applyProtection="1">
      <alignment horizontal="justify"/>
    </xf>
    <xf numFmtId="0" fontId="26" fillId="0" borderId="0" xfId="0" applyNumberFormat="1" applyFont="1" applyFill="1" applyBorder="1" applyAlignment="1" applyProtection="1">
      <alignment horizontal="justify" vertical="center" wrapText="1"/>
    </xf>
    <xf numFmtId="0" fontId="25" fillId="0" borderId="0" xfId="0" applyFont="1" applyFill="1" applyBorder="1" applyAlignment="1">
      <alignment horizontal="justify"/>
    </xf>
    <xf numFmtId="0" fontId="15" fillId="0" borderId="5" xfId="0" applyNumberFormat="1" applyFont="1" applyFill="1" applyBorder="1" applyAlignment="1" applyProtection="1">
      <alignment horizontal="justify" vertical="center" wrapText="1"/>
    </xf>
    <xf numFmtId="0" fontId="1" fillId="0" borderId="0" xfId="0" applyNumberFormat="1" applyFont="1" applyFill="1" applyAlignment="1" applyProtection="1">
      <alignment horizontal="justify"/>
    </xf>
    <xf numFmtId="0" fontId="25"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vertical="center"/>
    </xf>
    <xf numFmtId="49"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center" vertical="center" wrapText="1"/>
    </xf>
    <xf numFmtId="0" fontId="15" fillId="0" borderId="7" xfId="0" applyNumberFormat="1" applyFont="1" applyFill="1" applyBorder="1" applyAlignment="1" applyProtection="1">
      <alignment horizontal="justify" vertical="center" wrapText="1"/>
    </xf>
    <xf numFmtId="0" fontId="15" fillId="0" borderId="7" xfId="0" applyFont="1" applyFill="1" applyBorder="1" applyAlignment="1">
      <alignment horizontal="left" vertical="center" wrapText="1"/>
    </xf>
    <xf numFmtId="49" fontId="15"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pplyProtection="1">
      <alignment horizontal="left" vertical="center" wrapText="1"/>
    </xf>
    <xf numFmtId="49" fontId="17" fillId="0" borderId="7" xfId="0" applyNumberFormat="1" applyFont="1" applyFill="1" applyBorder="1" applyAlignment="1" applyProtection="1">
      <alignment horizontal="justify" vertical="center" wrapText="1"/>
    </xf>
    <xf numFmtId="3" fontId="17" fillId="0" borderId="7" xfId="0" applyNumberFormat="1" applyFont="1" applyFill="1" applyBorder="1" applyAlignment="1" applyProtection="1">
      <alignment horizontal="center" vertical="center" wrapText="1"/>
    </xf>
    <xf numFmtId="3" fontId="15" fillId="0" borderId="7" xfId="0" applyNumberFormat="1" applyFont="1" applyFill="1" applyBorder="1" applyAlignment="1" applyProtection="1">
      <alignment horizontal="center" vertical="center" wrapText="1"/>
    </xf>
    <xf numFmtId="49" fontId="17" fillId="0" borderId="7" xfId="0" applyNumberFormat="1" applyFont="1" applyFill="1" applyBorder="1" applyAlignment="1" applyProtection="1">
      <alignment horizontal="center" vertical="center" wrapText="1"/>
    </xf>
    <xf numFmtId="0" fontId="17" fillId="0" borderId="7" xfId="0" applyNumberFormat="1" applyFont="1" applyFill="1" applyBorder="1" applyAlignment="1" applyProtection="1">
      <alignment horizontal="justify" vertical="center" wrapText="1"/>
    </xf>
    <xf numFmtId="49" fontId="15" fillId="0" borderId="7" xfId="0" applyNumberFormat="1" applyFont="1" applyFill="1" applyBorder="1" applyAlignment="1">
      <alignment horizontal="center" vertical="center"/>
    </xf>
    <xf numFmtId="49" fontId="18" fillId="0" borderId="7" xfId="0" applyNumberFormat="1" applyFont="1" applyFill="1" applyBorder="1" applyAlignment="1">
      <alignment horizontal="center" vertical="center"/>
    </xf>
    <xf numFmtId="0" fontId="15" fillId="0" borderId="7" xfId="0" applyFont="1" applyFill="1" applyBorder="1" applyAlignment="1">
      <alignment horizontal="left" wrapText="1"/>
    </xf>
    <xf numFmtId="0" fontId="23" fillId="0" borderId="7" xfId="0" applyFont="1" applyFill="1" applyBorder="1" applyAlignment="1">
      <alignment horizontal="left" vertical="center" wrapText="1"/>
    </xf>
    <xf numFmtId="49" fontId="15" fillId="0" borderId="7" xfId="0" applyNumberFormat="1" applyFont="1" applyFill="1" applyBorder="1" applyAlignment="1">
      <alignment horizontal="justify" wrapText="1"/>
    </xf>
    <xf numFmtId="0" fontId="15" fillId="0" borderId="7" xfId="0" applyFont="1" applyFill="1" applyBorder="1" applyAlignment="1">
      <alignment vertical="center" wrapText="1"/>
    </xf>
    <xf numFmtId="0" fontId="17" fillId="0" borderId="7" xfId="0" applyNumberFormat="1" applyFont="1" applyFill="1" applyBorder="1" applyAlignment="1" applyProtection="1">
      <alignment horizontal="center" vertical="center" wrapText="1"/>
    </xf>
    <xf numFmtId="0" fontId="15" fillId="0" borderId="7" xfId="0" applyFont="1" applyFill="1" applyBorder="1" applyAlignment="1">
      <alignment wrapText="1"/>
    </xf>
    <xf numFmtId="0" fontId="19" fillId="0" borderId="7" xfId="0" applyFont="1" applyFill="1" applyBorder="1" applyAlignment="1">
      <alignment vertical="center"/>
    </xf>
    <xf numFmtId="0" fontId="15" fillId="0" borderId="7" xfId="0" applyNumberFormat="1" applyFont="1" applyFill="1" applyBorder="1" applyAlignment="1" applyProtection="1">
      <alignment horizontal="left" vertical="center" wrapText="1"/>
    </xf>
    <xf numFmtId="49" fontId="15" fillId="0" borderId="7" xfId="0" applyNumberFormat="1" applyFont="1" applyFill="1" applyBorder="1" applyAlignment="1">
      <alignment horizontal="center" vertical="center" wrapText="1"/>
    </xf>
    <xf numFmtId="0" fontId="15" fillId="0" borderId="7" xfId="0" applyNumberFormat="1" applyFont="1" applyFill="1" applyBorder="1" applyAlignment="1" applyProtection="1">
      <alignment horizontal="justify"/>
    </xf>
    <xf numFmtId="0" fontId="15" fillId="0" borderId="7" xfId="0" applyNumberFormat="1" applyFont="1" applyFill="1" applyBorder="1" applyAlignment="1" applyProtection="1"/>
    <xf numFmtId="3" fontId="15" fillId="0" borderId="7" xfId="0" applyNumberFormat="1" applyFont="1" applyFill="1" applyBorder="1" applyAlignment="1" applyProtection="1">
      <alignment horizontal="center" vertical="center"/>
    </xf>
    <xf numFmtId="0" fontId="15" fillId="0" borderId="7" xfId="0" applyNumberFormat="1" applyFont="1" applyFill="1" applyBorder="1" applyAlignment="1" applyProtection="1">
      <alignment horizontal="right" vertical="center" wrapText="1"/>
    </xf>
    <xf numFmtId="0" fontId="15" fillId="0" borderId="7" xfId="0" applyNumberFormat="1" applyFont="1" applyFill="1" applyBorder="1" applyAlignment="1" applyProtection="1">
      <alignment horizontal="justify" wrapText="1"/>
    </xf>
    <xf numFmtId="0" fontId="15" fillId="0" borderId="7" xfId="0" applyFont="1" applyFill="1" applyBorder="1" applyAlignment="1">
      <alignment horizontal="center" vertical="center" wrapText="1"/>
    </xf>
    <xf numFmtId="0" fontId="15" fillId="0" borderId="7" xfId="0" quotePrefix="1" applyNumberFormat="1" applyFont="1" applyFill="1" applyBorder="1" applyAlignment="1" applyProtection="1">
      <alignment horizontal="justify" vertical="center" wrapText="1"/>
    </xf>
    <xf numFmtId="0" fontId="17" fillId="0" borderId="7" xfId="0" quotePrefix="1" applyNumberFormat="1" applyFont="1" applyFill="1" applyBorder="1" applyAlignment="1" applyProtection="1">
      <alignment horizontal="justify" vertical="center" wrapText="1"/>
    </xf>
    <xf numFmtId="0" fontId="1" fillId="0" borderId="7" xfId="0" applyFont="1" applyFill="1" applyBorder="1" applyAlignment="1">
      <alignment vertical="center"/>
    </xf>
    <xf numFmtId="0" fontId="1" fillId="0" borderId="7" xfId="0" applyFont="1" applyFill="1" applyBorder="1"/>
    <xf numFmtId="49" fontId="15" fillId="0" borderId="7" xfId="0" applyNumberFormat="1" applyFont="1" applyFill="1" applyBorder="1" applyAlignment="1" applyProtection="1">
      <alignment horizontal="center" vertical="center" wrapText="1"/>
      <protection locked="0"/>
    </xf>
    <xf numFmtId="208" fontId="17" fillId="0" borderId="7" xfId="48" applyNumberFormat="1" applyFont="1" applyFill="1" applyBorder="1" applyAlignment="1">
      <alignment horizontal="center" vertical="top"/>
    </xf>
    <xf numFmtId="3" fontId="17" fillId="0" borderId="7" xfId="48" applyNumberFormat="1" applyFont="1" applyFill="1" applyBorder="1" applyAlignment="1">
      <alignment horizontal="center" vertical="center"/>
    </xf>
    <xf numFmtId="49" fontId="34" fillId="0" borderId="7" xfId="0" applyNumberFormat="1" applyFont="1" applyFill="1" applyBorder="1" applyAlignment="1">
      <alignment horizontal="center" vertical="center"/>
    </xf>
    <xf numFmtId="0" fontId="34" fillId="0" borderId="7" xfId="0" applyFont="1" applyFill="1" applyBorder="1" applyAlignment="1">
      <alignment vertical="center" wrapText="1"/>
    </xf>
    <xf numFmtId="208" fontId="15" fillId="0" borderId="7" xfId="48" applyNumberFormat="1" applyFont="1" applyFill="1" applyBorder="1" applyAlignment="1">
      <alignment horizontal="center" vertical="top" wrapText="1"/>
    </xf>
    <xf numFmtId="3" fontId="15" fillId="0" borderId="7" xfId="48" applyNumberFormat="1" applyFont="1" applyFill="1" applyBorder="1" applyAlignment="1">
      <alignment horizontal="center" vertical="center"/>
    </xf>
    <xf numFmtId="3" fontId="2" fillId="0" borderId="7" xfId="0" applyNumberFormat="1" applyFont="1" applyFill="1" applyBorder="1" applyAlignment="1" applyProtection="1">
      <alignment horizontal="center" vertical="center" wrapText="1"/>
    </xf>
    <xf numFmtId="49" fontId="15" fillId="0" borderId="8"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center" vertical="center" wrapText="1"/>
    </xf>
    <xf numFmtId="0" fontId="15" fillId="0" borderId="8" xfId="0" applyNumberFormat="1" applyFont="1" applyFill="1" applyBorder="1" applyAlignment="1" applyProtection="1">
      <alignment horizontal="center" vertical="center" wrapText="1"/>
    </xf>
    <xf numFmtId="0" fontId="15" fillId="0" borderId="0"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center" vertical="center" wrapText="1"/>
    </xf>
    <xf numFmtId="0" fontId="15" fillId="0" borderId="7" xfId="0" applyFont="1" applyFill="1" applyBorder="1" applyAlignment="1">
      <alignment horizontal="justify" wrapText="1"/>
    </xf>
    <xf numFmtId="0" fontId="15" fillId="0" borderId="8" xfId="0" applyNumberFormat="1" applyFont="1" applyFill="1" applyBorder="1" applyAlignment="1" applyProtection="1">
      <alignment horizontal="right" vertical="center" wrapText="1"/>
    </xf>
    <xf numFmtId="49" fontId="15" fillId="0" borderId="8" xfId="0" applyNumberFormat="1" applyFont="1" applyFill="1" applyBorder="1" applyAlignment="1">
      <alignment horizontal="center" vertical="center"/>
    </xf>
    <xf numFmtId="0" fontId="15" fillId="0" borderId="8" xfId="0" applyFont="1" applyFill="1" applyBorder="1" applyAlignment="1">
      <alignment horizontal="left" vertical="center" wrapText="1"/>
    </xf>
    <xf numFmtId="49" fontId="15" fillId="0" borderId="6" xfId="0" applyNumberFormat="1" applyFont="1" applyFill="1" applyBorder="1" applyAlignment="1">
      <alignment horizontal="center" vertical="center"/>
    </xf>
    <xf numFmtId="0" fontId="15" fillId="0" borderId="6" xfId="0" applyFont="1" applyFill="1" applyBorder="1" applyAlignment="1">
      <alignment horizontal="left" vertical="center" wrapText="1"/>
    </xf>
    <xf numFmtId="49" fontId="18" fillId="0" borderId="7" xfId="0" applyNumberFormat="1" applyFont="1" applyFill="1" applyBorder="1" applyAlignment="1">
      <alignment horizontal="center" vertical="center" wrapText="1"/>
    </xf>
    <xf numFmtId="208" fontId="15" fillId="0" borderId="7" xfId="48" applyNumberFormat="1" applyFont="1" applyFill="1" applyBorder="1" applyAlignment="1">
      <alignment horizontal="center" vertical="top"/>
    </xf>
    <xf numFmtId="49" fontId="24" fillId="0" borderId="7" xfId="0" applyNumberFormat="1" applyFont="1" applyFill="1" applyBorder="1" applyAlignment="1" applyProtection="1">
      <alignment horizontal="center" vertical="center" wrapText="1"/>
      <protection locked="0"/>
    </xf>
    <xf numFmtId="0" fontId="17" fillId="0" borderId="7" xfId="0" applyFont="1" applyFill="1" applyBorder="1" applyAlignment="1">
      <alignment horizontal="left" vertical="center" wrapText="1"/>
    </xf>
    <xf numFmtId="2" fontId="15" fillId="0" borderId="7" xfId="0" applyNumberFormat="1" applyFont="1" applyFill="1" applyBorder="1" applyAlignment="1">
      <alignment horizontal="justify" wrapText="1"/>
    </xf>
    <xf numFmtId="0" fontId="27" fillId="0" borderId="7" xfId="0" applyFont="1" applyFill="1" applyBorder="1" applyAlignment="1">
      <alignment wrapText="1"/>
    </xf>
    <xf numFmtId="0" fontId="27" fillId="0" borderId="7" xfId="0" applyFont="1" applyFill="1" applyBorder="1" applyAlignment="1">
      <alignment horizontal="left" vertical="center" wrapText="1"/>
    </xf>
    <xf numFmtId="0" fontId="27" fillId="0" borderId="7" xfId="0" applyFont="1" applyFill="1" applyBorder="1" applyAlignment="1">
      <alignment horizontal="left" wrapText="1"/>
    </xf>
    <xf numFmtId="0" fontId="15" fillId="0" borderId="8" xfId="0" applyNumberFormat="1" applyFont="1" applyFill="1" applyBorder="1" applyAlignment="1" applyProtection="1">
      <alignment horizontal="justify" vertical="center" wrapText="1"/>
    </xf>
    <xf numFmtId="3" fontId="15" fillId="0" borderId="8" xfId="0" applyNumberFormat="1" applyFont="1" applyFill="1" applyBorder="1" applyAlignment="1" applyProtection="1">
      <alignment horizontal="center" vertical="center" wrapText="1"/>
    </xf>
    <xf numFmtId="0" fontId="15" fillId="0" borderId="6" xfId="0" applyNumberFormat="1" applyFont="1" applyFill="1" applyBorder="1" applyAlignment="1" applyProtection="1">
      <alignment horizontal="justify" vertical="center" wrapText="1"/>
    </xf>
    <xf numFmtId="3" fontId="15" fillId="0" borderId="6" xfId="0" applyNumberFormat="1" applyFont="1" applyFill="1" applyBorder="1" applyAlignment="1" applyProtection="1">
      <alignment horizontal="center" vertical="center" wrapText="1"/>
    </xf>
    <xf numFmtId="49" fontId="21" fillId="0" borderId="0" xfId="0" applyNumberFormat="1" applyFont="1" applyFill="1" applyBorder="1" applyAlignment="1" applyProtection="1"/>
    <xf numFmtId="49" fontId="21" fillId="0" borderId="0" xfId="0" applyNumberFormat="1" applyFont="1" applyFill="1" applyBorder="1" applyAlignment="1" applyProtection="1">
      <alignment vertical="top"/>
    </xf>
    <xf numFmtId="0" fontId="30" fillId="0" borderId="7" xfId="0" applyFont="1" applyFill="1" applyBorder="1" applyAlignment="1">
      <alignment horizontal="left" vertical="center" wrapText="1"/>
    </xf>
    <xf numFmtId="0" fontId="15" fillId="0" borderId="7" xfId="0" applyFont="1" applyFill="1" applyBorder="1" applyAlignment="1">
      <alignment horizontal="left" vertical="center" wrapText="1" shrinkToFit="1"/>
    </xf>
    <xf numFmtId="0" fontId="15" fillId="0" borderId="7" xfId="28" applyFont="1" applyFill="1" applyBorder="1" applyAlignment="1" applyProtection="1">
      <alignment horizontal="justify" wrapText="1"/>
    </xf>
    <xf numFmtId="0" fontId="2" fillId="0" borderId="0" xfId="0" applyNumberFormat="1" applyFont="1" applyFill="1" applyAlignment="1" applyProtection="1"/>
    <xf numFmtId="49" fontId="29" fillId="0" borderId="7"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justify" vertical="center" wrapText="1"/>
    </xf>
    <xf numFmtId="0" fontId="2" fillId="0" borderId="7" xfId="0" applyNumberFormat="1" applyFont="1" applyFill="1" applyBorder="1" applyAlignment="1" applyProtection="1">
      <alignment horizontal="center" vertical="center" wrapText="1"/>
    </xf>
    <xf numFmtId="0" fontId="2" fillId="0" borderId="0" xfId="0" applyFont="1" applyFill="1"/>
    <xf numFmtId="49" fontId="22" fillId="0" borderId="7" xfId="0" applyNumberFormat="1" applyFont="1" applyFill="1" applyBorder="1" applyAlignment="1">
      <alignment horizontal="center" vertical="center" wrapText="1"/>
    </xf>
    <xf numFmtId="0" fontId="30" fillId="0" borderId="7" xfId="0" applyFont="1" applyFill="1" applyBorder="1" applyAlignment="1">
      <alignment horizontal="left" wrapText="1"/>
    </xf>
    <xf numFmtId="0" fontId="29" fillId="0" borderId="7"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justify" vertical="center" wrapText="1"/>
    </xf>
    <xf numFmtId="0" fontId="30" fillId="0" borderId="7" xfId="0" applyFont="1" applyFill="1" applyBorder="1" applyAlignment="1">
      <alignment wrapText="1"/>
    </xf>
    <xf numFmtId="49" fontId="17" fillId="0" borderId="7"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5" fillId="0" borderId="6" xfId="0" applyFont="1" applyFill="1" applyBorder="1" applyAlignment="1">
      <alignment horizontal="center" vertical="center" wrapText="1"/>
    </xf>
    <xf numFmtId="49" fontId="15" fillId="0" borderId="6" xfId="0" applyNumberFormat="1" applyFont="1" applyFill="1" applyBorder="1" applyAlignment="1">
      <alignment horizontal="center" vertical="center" wrapText="1"/>
    </xf>
    <xf numFmtId="0" fontId="15" fillId="0" borderId="6" xfId="0" applyFont="1" applyFill="1" applyBorder="1" applyAlignment="1">
      <alignment horizontal="right" vertical="center" wrapText="1"/>
    </xf>
    <xf numFmtId="0" fontId="2" fillId="0" borderId="7" xfId="0" applyFont="1" applyFill="1" applyBorder="1" applyAlignment="1">
      <alignment horizontal="center" vertical="center" wrapText="1"/>
    </xf>
    <xf numFmtId="208" fontId="15" fillId="0" borderId="7" xfId="48" applyNumberFormat="1" applyFont="1" applyFill="1" applyBorder="1" applyAlignment="1">
      <alignment horizontal="center" vertical="center"/>
    </xf>
    <xf numFmtId="0" fontId="29" fillId="0" borderId="7" xfId="0" applyNumberFormat="1" applyFont="1" applyFill="1" applyBorder="1" applyAlignment="1" applyProtection="1">
      <alignment horizontal="justify" vertical="center" wrapText="1"/>
    </xf>
    <xf numFmtId="208" fontId="29" fillId="0" borderId="7" xfId="48" applyNumberFormat="1" applyFont="1" applyFill="1" applyBorder="1" applyAlignment="1">
      <alignment horizontal="center" vertical="top"/>
    </xf>
    <xf numFmtId="3" fontId="2" fillId="0" borderId="7" xfId="48" applyNumberFormat="1" applyFont="1" applyFill="1" applyBorder="1" applyAlignment="1">
      <alignment horizontal="center" vertical="center"/>
    </xf>
    <xf numFmtId="208" fontId="17" fillId="0" borderId="7" xfId="48" applyNumberFormat="1" applyFont="1" applyFill="1" applyBorder="1" applyAlignment="1">
      <alignment horizontal="center" vertical="center"/>
    </xf>
    <xf numFmtId="208" fontId="2" fillId="0" borderId="7" xfId="48" applyNumberFormat="1" applyFont="1" applyFill="1" applyBorder="1" applyAlignment="1">
      <alignment horizontal="center" vertical="top"/>
    </xf>
    <xf numFmtId="49" fontId="17" fillId="0" borderId="7" xfId="0" applyNumberFormat="1" applyFont="1" applyFill="1" applyBorder="1" applyAlignment="1">
      <alignment horizontal="center" vertical="center"/>
    </xf>
    <xf numFmtId="0" fontId="17" fillId="0" borderId="7" xfId="0" applyNumberFormat="1" applyFont="1" applyFill="1" applyBorder="1" applyAlignment="1" applyProtection="1">
      <alignment horizontal="left" vertical="center" wrapText="1"/>
    </xf>
    <xf numFmtId="0" fontId="1" fillId="0" borderId="0" xfId="0" applyFont="1" applyFill="1" applyAlignment="1"/>
    <xf numFmtId="0" fontId="25" fillId="0" borderId="0" xfId="0" applyFont="1" applyFill="1"/>
    <xf numFmtId="0" fontId="25" fillId="0" borderId="0" xfId="0" applyFont="1" applyFill="1" applyAlignment="1">
      <alignment wrapText="1"/>
    </xf>
    <xf numFmtId="49" fontId="15" fillId="0" borderId="0" xfId="0" applyNumberFormat="1" applyFont="1" applyFill="1" applyBorder="1" applyAlignment="1">
      <alignment horizontal="center"/>
    </xf>
    <xf numFmtId="0" fontId="15" fillId="0" borderId="0" xfId="0" applyFont="1" applyFill="1" applyBorder="1" applyAlignment="1">
      <alignment horizontal="left" wrapText="1"/>
    </xf>
    <xf numFmtId="0" fontId="15" fillId="0" borderId="0" xfId="0" applyFont="1" applyFill="1" applyBorder="1" applyAlignment="1">
      <alignment wrapText="1"/>
    </xf>
    <xf numFmtId="49" fontId="15" fillId="0" borderId="7" xfId="0" applyNumberFormat="1" applyFont="1" applyFill="1" applyBorder="1" applyAlignment="1">
      <alignment horizontal="center"/>
    </xf>
    <xf numFmtId="49" fontId="15" fillId="0" borderId="7" xfId="0" applyNumberFormat="1" applyFont="1" applyFill="1" applyBorder="1" applyAlignment="1">
      <alignment horizontal="center" wrapText="1"/>
    </xf>
    <xf numFmtId="1" fontId="15" fillId="0" borderId="7" xfId="0" applyNumberFormat="1" applyFont="1" applyFill="1" applyBorder="1" applyAlignment="1">
      <alignment wrapText="1"/>
    </xf>
    <xf numFmtId="49" fontId="15" fillId="0" borderId="6" xfId="0" applyNumberFormat="1" applyFont="1" applyFill="1" applyBorder="1" applyAlignment="1">
      <alignment horizontal="center"/>
    </xf>
    <xf numFmtId="0" fontId="15" fillId="0" borderId="6" xfId="0" applyFont="1" applyFill="1" applyBorder="1" applyAlignment="1">
      <alignment wrapText="1"/>
    </xf>
    <xf numFmtId="0" fontId="17" fillId="0" borderId="7" xfId="0" applyFont="1" applyFill="1" applyBorder="1" applyAlignment="1">
      <alignment horizontal="justify"/>
    </xf>
    <xf numFmtId="0" fontId="15" fillId="0" borderId="7" xfId="0" applyFont="1" applyFill="1" applyBorder="1" applyAlignment="1">
      <alignment horizontal="center" wrapText="1"/>
    </xf>
    <xf numFmtId="4" fontId="15" fillId="0" borderId="7" xfId="0" applyNumberFormat="1" applyFont="1" applyFill="1" applyBorder="1" applyAlignment="1">
      <alignment horizontal="center" vertical="center"/>
    </xf>
    <xf numFmtId="4" fontId="17" fillId="0" borderId="7" xfId="0" applyNumberFormat="1" applyFont="1" applyFill="1" applyBorder="1" applyAlignment="1">
      <alignment horizontal="center" vertical="center"/>
    </xf>
    <xf numFmtId="49" fontId="15" fillId="0" borderId="0" xfId="0" applyNumberFormat="1" applyFont="1" applyFill="1" applyBorder="1" applyAlignment="1">
      <alignment horizontal="center" wrapText="1"/>
    </xf>
    <xf numFmtId="49" fontId="15" fillId="0" borderId="6" xfId="0" applyNumberFormat="1" applyFont="1" applyFill="1" applyBorder="1" applyAlignment="1" applyProtection="1">
      <alignment horizontal="justify" vertical="center" wrapText="1"/>
    </xf>
    <xf numFmtId="49" fontId="15" fillId="0" borderId="0" xfId="0" applyNumberFormat="1" applyFont="1" applyFill="1" applyBorder="1" applyAlignment="1">
      <alignment horizontal="center" vertical="center"/>
    </xf>
    <xf numFmtId="0" fontId="15" fillId="0" borderId="0" xfId="0" applyNumberFormat="1" applyFont="1" applyFill="1" applyAlignment="1" applyProtection="1"/>
    <xf numFmtId="0" fontId="15" fillId="0" borderId="0" xfId="0" applyFont="1" applyFill="1"/>
    <xf numFmtId="4" fontId="15" fillId="0" borderId="7" xfId="0" applyNumberFormat="1" applyFont="1" applyFill="1" applyBorder="1" applyAlignment="1" applyProtection="1">
      <alignment horizontal="center" vertical="center" wrapText="1"/>
    </xf>
    <xf numFmtId="49" fontId="15" fillId="0" borderId="6" xfId="0" applyNumberFormat="1" applyFont="1" applyFill="1" applyBorder="1" applyAlignment="1" applyProtection="1">
      <alignment horizontal="left" vertical="center" wrapText="1"/>
    </xf>
    <xf numFmtId="49"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7" xfId="0" applyFont="1" applyFill="1" applyBorder="1" applyAlignment="1">
      <alignment horizontal="center" vertical="top" wrapText="1"/>
    </xf>
    <xf numFmtId="0" fontId="15" fillId="0" borderId="7" xfId="0" applyFont="1" applyFill="1" applyBorder="1" applyAlignment="1">
      <alignment horizontal="justify"/>
    </xf>
    <xf numFmtId="0" fontId="15" fillId="0" borderId="7" xfId="0" applyFont="1" applyFill="1" applyBorder="1" applyAlignment="1">
      <alignment horizontal="justify" vertical="center" wrapText="1"/>
    </xf>
    <xf numFmtId="0" fontId="15" fillId="0" borderId="0" xfId="0" applyFont="1" applyFill="1" applyAlignment="1">
      <alignment horizontal="left" vertical="center" wrapText="1"/>
    </xf>
    <xf numFmtId="4" fontId="2" fillId="0" borderId="7" xfId="0" applyNumberFormat="1" applyFont="1" applyFill="1" applyBorder="1" applyAlignment="1" applyProtection="1">
      <alignment horizontal="center" vertical="center" wrapText="1"/>
    </xf>
    <xf numFmtId="4" fontId="2" fillId="0" borderId="7" xfId="48" applyNumberFormat="1" applyFont="1" applyFill="1" applyBorder="1" applyAlignment="1">
      <alignment horizontal="center" vertical="center"/>
    </xf>
    <xf numFmtId="4" fontId="17" fillId="0" borderId="7" xfId="48" applyNumberFormat="1" applyFont="1" applyFill="1" applyBorder="1" applyAlignment="1">
      <alignment horizontal="center" vertical="center"/>
    </xf>
    <xf numFmtId="4" fontId="1" fillId="0" borderId="0" xfId="0" applyNumberFormat="1" applyFont="1" applyFill="1"/>
    <xf numFmtId="0" fontId="17" fillId="0" borderId="0" xfId="0" applyFont="1" applyFill="1" applyBorder="1" applyAlignment="1">
      <alignment vertical="center" wrapText="1"/>
    </xf>
    <xf numFmtId="0" fontId="31" fillId="0" borderId="0" xfId="0" applyNumberFormat="1" applyFont="1" applyFill="1" applyAlignment="1" applyProtection="1"/>
    <xf numFmtId="0" fontId="31" fillId="0" borderId="0" xfId="0" applyNumberFormat="1" applyFont="1" applyFill="1" applyAlignment="1" applyProtection="1">
      <alignment vertical="center"/>
    </xf>
    <xf numFmtId="0" fontId="31" fillId="0" borderId="0" xfId="0" applyFont="1" applyFill="1"/>
    <xf numFmtId="0" fontId="17" fillId="0" borderId="7" xfId="28" applyFont="1" applyFill="1" applyBorder="1" applyAlignment="1" applyProtection="1">
      <alignment horizontal="left" vertical="center" wrapText="1"/>
    </xf>
    <xf numFmtId="0" fontId="15" fillId="0" borderId="0" xfId="0" applyFont="1" applyFill="1" applyBorder="1" applyAlignment="1">
      <alignment vertical="center" wrapText="1"/>
    </xf>
    <xf numFmtId="0" fontId="15" fillId="0" borderId="0" xfId="0" applyNumberFormat="1" applyFont="1" applyFill="1" applyBorder="1" applyAlignment="1" applyProtection="1">
      <alignment horizontal="left" vertical="center" wrapText="1"/>
    </xf>
    <xf numFmtId="0" fontId="15" fillId="0" borderId="8" xfId="0" applyNumberFormat="1" applyFont="1" applyFill="1" applyBorder="1" applyAlignment="1" applyProtection="1">
      <alignment horizontal="left" vertical="center" wrapText="1"/>
    </xf>
    <xf numFmtId="0" fontId="15" fillId="0" borderId="0" xfId="0" applyNumberFormat="1" applyFont="1" applyFill="1" applyBorder="1" applyAlignment="1" applyProtection="1">
      <alignment horizontal="justify" vertical="center" wrapText="1"/>
    </xf>
    <xf numFmtId="3" fontId="15" fillId="0" borderId="0" xfId="0" applyNumberFormat="1" applyFont="1" applyFill="1" applyBorder="1" applyAlignment="1" applyProtection="1">
      <alignment horizontal="center" vertical="center" wrapText="1"/>
    </xf>
    <xf numFmtId="3" fontId="17" fillId="0" borderId="8" xfId="0" applyNumberFormat="1" applyFont="1" applyFill="1" applyBorder="1" applyAlignment="1" applyProtection="1">
      <alignment horizontal="center" vertical="center" wrapText="1"/>
    </xf>
    <xf numFmtId="4" fontId="15" fillId="0" borderId="7" xfId="48" applyNumberFormat="1" applyFont="1" applyFill="1" applyBorder="1" applyAlignment="1">
      <alignment horizontal="center" vertical="center"/>
    </xf>
    <xf numFmtId="49" fontId="22" fillId="0" borderId="8" xfId="0" applyNumberFormat="1" applyFont="1" applyFill="1" applyBorder="1" applyAlignment="1">
      <alignment horizontal="center" vertical="center" wrapText="1"/>
    </xf>
    <xf numFmtId="49" fontId="21" fillId="0" borderId="6" xfId="0" applyNumberFormat="1" applyFont="1" applyFill="1" applyBorder="1" applyAlignment="1" applyProtection="1"/>
    <xf numFmtId="0" fontId="17" fillId="0" borderId="6" xfId="0" applyNumberFormat="1" applyFont="1" applyFill="1" applyBorder="1" applyAlignment="1" applyProtection="1">
      <alignment horizontal="center" vertical="center" wrapText="1"/>
    </xf>
    <xf numFmtId="0" fontId="35" fillId="0" borderId="0" xfId="0" applyFont="1" applyAlignment="1">
      <alignment horizontal="justify" vertical="center"/>
    </xf>
    <xf numFmtId="0" fontId="21" fillId="0" borderId="0" xfId="0" applyFont="1" applyFill="1" applyBorder="1" applyAlignment="1"/>
    <xf numFmtId="0" fontId="33" fillId="0" borderId="0" xfId="0" applyFont="1" applyFill="1" applyBorder="1" applyAlignment="1">
      <alignment horizontal="left"/>
    </xf>
    <xf numFmtId="0" fontId="21" fillId="0" borderId="0" xfId="0" applyFont="1" applyFill="1"/>
    <xf numFmtId="0" fontId="21" fillId="0" borderId="0" xfId="0" applyNumberFormat="1" applyFont="1" applyFill="1" applyBorder="1" applyAlignment="1" applyProtection="1">
      <alignment horizontal="center" vertical="center" wrapText="1"/>
    </xf>
    <xf numFmtId="0" fontId="27" fillId="0" borderId="9" xfId="0" applyNumberFormat="1" applyFont="1" applyFill="1" applyBorder="1" applyAlignment="1" applyProtection="1">
      <alignment horizontal="center" vertical="center" wrapText="1"/>
    </xf>
    <xf numFmtId="0" fontId="27" fillId="0" borderId="10" xfId="0" applyNumberFormat="1" applyFont="1" applyFill="1" applyBorder="1" applyAlignment="1" applyProtection="1">
      <alignment horizontal="center" vertical="center" wrapText="1"/>
    </xf>
    <xf numFmtId="0" fontId="1" fillId="0" borderId="9" xfId="0" applyNumberFormat="1" applyFont="1" applyFill="1" applyBorder="1" applyAlignment="1" applyProtection="1">
      <alignment horizontal="center" vertical="center" wrapText="1"/>
    </xf>
    <xf numFmtId="0" fontId="1" fillId="0" borderId="10" xfId="0" applyNumberFormat="1" applyFont="1" applyFill="1" applyBorder="1" applyAlignment="1" applyProtection="1">
      <alignment horizontal="center" vertical="center" wrapText="1"/>
    </xf>
    <xf numFmtId="0" fontId="27" fillId="0" borderId="6" xfId="0" applyNumberFormat="1" applyFont="1" applyFill="1" applyBorder="1" applyAlignment="1" applyProtection="1">
      <alignment horizontal="center" vertical="top"/>
    </xf>
    <xf numFmtId="0" fontId="21" fillId="0" borderId="0" xfId="0" applyNumberFormat="1" applyFont="1" applyFill="1" applyAlignment="1" applyProtection="1">
      <alignment horizontal="center"/>
    </xf>
    <xf numFmtId="0" fontId="28" fillId="0" borderId="0" xfId="0" applyNumberFormat="1" applyFont="1" applyFill="1" applyBorder="1" applyAlignment="1" applyProtection="1">
      <alignment horizontal="center"/>
    </xf>
    <xf numFmtId="0" fontId="25" fillId="0" borderId="0" xfId="0" applyNumberFormat="1" applyFont="1" applyFill="1" applyAlignment="1" applyProtection="1">
      <alignment horizontal="left" vertical="center" wrapText="1"/>
    </xf>
    <xf numFmtId="0" fontId="15" fillId="0" borderId="5" xfId="0" applyNumberFormat="1" applyFont="1" applyFill="1" applyBorder="1" applyAlignment="1" applyProtection="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15" fillId="0" borderId="9" xfId="0" applyNumberFormat="1" applyFont="1" applyFill="1" applyBorder="1" applyAlignment="1" applyProtection="1">
      <alignment horizontal="center" vertical="center" wrapText="1"/>
    </xf>
    <xf numFmtId="0" fontId="15" fillId="0" borderId="10" xfId="0" applyNumberFormat="1" applyFont="1" applyFill="1" applyBorder="1" applyAlignment="1" applyProtection="1">
      <alignment horizontal="center" vertical="center" wrapText="1"/>
    </xf>
  </cellXfs>
  <cellStyles count="56">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Звичайний 10" xfId="29"/>
    <cellStyle name="Звичайний 11" xfId="30"/>
    <cellStyle name="Звичайний 12" xfId="31"/>
    <cellStyle name="Звичайний 13" xfId="32"/>
    <cellStyle name="Звичайний 14" xfId="33"/>
    <cellStyle name="Звичайний 15" xfId="34"/>
    <cellStyle name="Звичайний 16" xfId="35"/>
    <cellStyle name="Звичайний 17" xfId="36"/>
    <cellStyle name="Звичайний 18" xfId="37"/>
    <cellStyle name="Звичайний 19" xfId="38"/>
    <cellStyle name="Звичайний 2" xfId="39"/>
    <cellStyle name="Звичайний 20" xfId="40"/>
    <cellStyle name="Звичайний 3" xfId="41"/>
    <cellStyle name="Звичайний 4" xfId="42"/>
    <cellStyle name="Звичайний 5" xfId="43"/>
    <cellStyle name="Звичайний 6" xfId="44"/>
    <cellStyle name="Звичайний 7" xfId="45"/>
    <cellStyle name="Звичайний 8" xfId="46"/>
    <cellStyle name="Звичайний 9" xfId="47"/>
    <cellStyle name="Звичайний_Додаток _ 3 зм_ни 4575" xfId="48"/>
    <cellStyle name="Итог" xfId="49"/>
    <cellStyle name="Нейтральный" xfId="50"/>
    <cellStyle name="Обычный" xfId="0" builtinId="0"/>
    <cellStyle name="Обычный 2" xfId="51"/>
    <cellStyle name="Плохой" xfId="52"/>
    <cellStyle name="Пояснение" xfId="53"/>
    <cellStyle name="Примечание" xfId="54"/>
    <cellStyle name="Стиль 1" xfId="5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7"/>
  <sheetViews>
    <sheetView tabSelected="1" view="pageBreakPreview" topLeftCell="C3" zoomScale="78" zoomScaleNormal="78" zoomScaleSheetLayoutView="78" workbookViewId="0">
      <selection activeCell="L12" sqref="L12"/>
    </sheetView>
  </sheetViews>
  <sheetFormatPr defaultColWidth="9.1640625" defaultRowHeight="12.75" x14ac:dyDescent="0.2"/>
  <cols>
    <col min="1" max="1" width="6.6640625" style="2" hidden="1" customWidth="1"/>
    <col min="2" max="2" width="13.83203125" style="5" customWidth="1"/>
    <col min="3" max="3" width="13.33203125" style="5" customWidth="1"/>
    <col min="4" max="4" width="14" style="5" customWidth="1"/>
    <col min="5" max="5" width="41.6640625" style="5" customWidth="1"/>
    <col min="6" max="6" width="50" style="19" customWidth="1"/>
    <col min="7" max="7" width="25.83203125" style="2" customWidth="1"/>
    <col min="8" max="8" width="25.83203125" style="5" customWidth="1"/>
    <col min="9" max="9" width="24" style="5" customWidth="1"/>
    <col min="10" max="10" width="21.1640625" style="5" customWidth="1"/>
    <col min="11" max="11" width="22.83203125" style="5" customWidth="1"/>
    <col min="12" max="12" width="17.6640625" style="3" customWidth="1"/>
    <col min="13" max="16384" width="9.1640625" style="3"/>
  </cols>
  <sheetData>
    <row r="1" spans="1:11" ht="69.75" customHeight="1" x14ac:dyDescent="0.3">
      <c r="B1" s="13"/>
      <c r="C1" s="13"/>
      <c r="D1" s="13"/>
      <c r="E1" s="13"/>
      <c r="F1" s="15"/>
      <c r="G1" s="9"/>
      <c r="H1" s="175" t="s">
        <v>420</v>
      </c>
      <c r="I1" s="175"/>
      <c r="J1" s="175"/>
      <c r="K1" s="175"/>
    </row>
    <row r="2" spans="1:11" ht="42" customHeight="1" x14ac:dyDescent="0.35">
      <c r="B2" s="173" t="s">
        <v>213</v>
      </c>
      <c r="C2" s="173"/>
      <c r="D2" s="173"/>
      <c r="E2" s="173"/>
      <c r="F2" s="173"/>
      <c r="G2" s="173"/>
      <c r="H2" s="173"/>
      <c r="I2" s="173"/>
      <c r="J2" s="173"/>
      <c r="K2" s="173"/>
    </row>
    <row r="3" spans="1:11" s="6" customFormat="1" ht="33" customHeight="1" x14ac:dyDescent="0.2">
      <c r="A3" s="5"/>
      <c r="B3" s="167" t="s">
        <v>375</v>
      </c>
      <c r="C3" s="167"/>
      <c r="D3" s="167"/>
      <c r="E3" s="167"/>
      <c r="F3" s="167"/>
      <c r="G3" s="167"/>
      <c r="H3" s="167"/>
      <c r="I3" s="167"/>
      <c r="J3" s="167"/>
      <c r="K3" s="167"/>
    </row>
    <row r="4" spans="1:11" s="6" customFormat="1" ht="33" customHeight="1" x14ac:dyDescent="0.3">
      <c r="A4" s="5"/>
      <c r="B4" s="174">
        <v>14557000000</v>
      </c>
      <c r="C4" s="174"/>
      <c r="D4" s="12"/>
      <c r="E4" s="12"/>
      <c r="F4" s="16"/>
      <c r="G4" s="12"/>
      <c r="H4" s="12"/>
      <c r="I4" s="12"/>
      <c r="J4" s="12"/>
      <c r="K4" s="12"/>
    </row>
    <row r="5" spans="1:11" ht="20.25" x14ac:dyDescent="0.3">
      <c r="B5" s="172" t="s">
        <v>214</v>
      </c>
      <c r="C5" s="172"/>
      <c r="D5" s="14"/>
      <c r="E5" s="14"/>
      <c r="F5" s="17"/>
      <c r="G5" s="10"/>
      <c r="H5" s="20"/>
      <c r="I5" s="20"/>
      <c r="J5" s="21"/>
      <c r="K5" s="11" t="s">
        <v>43</v>
      </c>
    </row>
    <row r="6" spans="1:11" ht="28.9" customHeight="1" x14ac:dyDescent="0.2">
      <c r="A6" s="4"/>
      <c r="B6" s="170" t="s">
        <v>192</v>
      </c>
      <c r="C6" s="170" t="s">
        <v>193</v>
      </c>
      <c r="D6" s="170" t="s">
        <v>148</v>
      </c>
      <c r="E6" s="168" t="s">
        <v>194</v>
      </c>
      <c r="F6" s="179" t="s">
        <v>346</v>
      </c>
      <c r="G6" s="177" t="s">
        <v>347</v>
      </c>
      <c r="H6" s="176" t="s">
        <v>4</v>
      </c>
      <c r="I6" s="176" t="s">
        <v>0</v>
      </c>
      <c r="J6" s="176" t="s">
        <v>1</v>
      </c>
      <c r="K6" s="176"/>
    </row>
    <row r="7" spans="1:11" s="6" customFormat="1" ht="115.5" customHeight="1" x14ac:dyDescent="0.2">
      <c r="A7" s="5"/>
      <c r="B7" s="171"/>
      <c r="C7" s="171"/>
      <c r="D7" s="171"/>
      <c r="E7" s="169"/>
      <c r="F7" s="180"/>
      <c r="G7" s="178"/>
      <c r="H7" s="176"/>
      <c r="I7" s="176"/>
      <c r="J7" s="1" t="s">
        <v>5</v>
      </c>
      <c r="K7" s="1" t="s">
        <v>3</v>
      </c>
    </row>
    <row r="8" spans="1:11" ht="15.75" x14ac:dyDescent="0.2">
      <c r="B8" s="1">
        <v>1</v>
      </c>
      <c r="C8" s="1">
        <v>2</v>
      </c>
      <c r="D8" s="1">
        <v>3</v>
      </c>
      <c r="E8" s="1">
        <v>4</v>
      </c>
      <c r="F8" s="18">
        <v>5</v>
      </c>
      <c r="G8" s="1">
        <v>6</v>
      </c>
      <c r="H8" s="1">
        <v>7</v>
      </c>
      <c r="I8" s="1">
        <v>8</v>
      </c>
      <c r="J8" s="1">
        <v>9</v>
      </c>
      <c r="K8" s="1">
        <v>10</v>
      </c>
    </row>
    <row r="9" spans="1:11" ht="49.5" customHeight="1" x14ac:dyDescent="0.2">
      <c r="B9" s="22" t="s">
        <v>37</v>
      </c>
      <c r="C9" s="23"/>
      <c r="D9" s="23"/>
      <c r="E9" s="87" t="s">
        <v>215</v>
      </c>
      <c r="F9" s="24"/>
      <c r="G9" s="23"/>
      <c r="H9" s="23"/>
      <c r="I9" s="23"/>
      <c r="J9" s="23"/>
      <c r="K9" s="23"/>
    </row>
    <row r="10" spans="1:11" ht="50.25" customHeight="1" x14ac:dyDescent="0.2">
      <c r="B10" s="22" t="s">
        <v>38</v>
      </c>
      <c r="C10" s="22"/>
      <c r="D10" s="22"/>
      <c r="E10" s="79" t="s">
        <v>215</v>
      </c>
      <c r="F10" s="26"/>
      <c r="G10" s="23"/>
      <c r="H10" s="23"/>
      <c r="I10" s="23"/>
      <c r="J10" s="23"/>
      <c r="K10" s="23"/>
    </row>
    <row r="11" spans="1:11" ht="118.5" hidden="1" customHeight="1" x14ac:dyDescent="0.25">
      <c r="B11" s="22" t="s">
        <v>341</v>
      </c>
      <c r="C11" s="22" t="s">
        <v>339</v>
      </c>
      <c r="D11" s="133" t="s">
        <v>271</v>
      </c>
      <c r="E11" s="120" t="s">
        <v>340</v>
      </c>
      <c r="F11" s="32" t="s">
        <v>248</v>
      </c>
      <c r="G11" s="23" t="s">
        <v>149</v>
      </c>
      <c r="H11" s="39">
        <f t="shared" ref="H11:H16" si="0">I11+J11</f>
        <v>0</v>
      </c>
      <c r="I11" s="39"/>
      <c r="J11" s="39"/>
      <c r="K11" s="39"/>
    </row>
    <row r="12" spans="1:11" s="8" customFormat="1" ht="78" customHeight="1" x14ac:dyDescent="0.2">
      <c r="A12" s="7"/>
      <c r="B12" s="22" t="s">
        <v>39</v>
      </c>
      <c r="C12" s="22" t="s">
        <v>40</v>
      </c>
      <c r="D12" s="22" t="s">
        <v>41</v>
      </c>
      <c r="E12" s="27" t="s">
        <v>42</v>
      </c>
      <c r="F12" s="28" t="s">
        <v>179</v>
      </c>
      <c r="G12" s="23" t="s">
        <v>216</v>
      </c>
      <c r="H12" s="29">
        <f t="shared" si="0"/>
        <v>15000</v>
      </c>
      <c r="I12" s="29">
        <v>15000</v>
      </c>
      <c r="J12" s="29">
        <f>J13</f>
        <v>0</v>
      </c>
      <c r="K12" s="29">
        <f>K13</f>
        <v>0</v>
      </c>
    </row>
    <row r="13" spans="1:11" ht="6.75" hidden="1" customHeight="1" x14ac:dyDescent="0.2">
      <c r="B13" s="22"/>
      <c r="C13" s="22"/>
      <c r="D13" s="22"/>
      <c r="E13" s="27"/>
      <c r="F13" s="26"/>
      <c r="G13" s="23"/>
      <c r="H13" s="29">
        <f t="shared" si="0"/>
        <v>0</v>
      </c>
      <c r="I13" s="30"/>
      <c r="J13" s="30"/>
      <c r="K13" s="30"/>
    </row>
    <row r="14" spans="1:11" s="8" customFormat="1" ht="76.5" customHeight="1" x14ac:dyDescent="0.2">
      <c r="A14" s="7"/>
      <c r="B14" s="22"/>
      <c r="C14" s="31"/>
      <c r="D14" s="31"/>
      <c r="E14" s="31"/>
      <c r="F14" s="28" t="s">
        <v>231</v>
      </c>
      <c r="G14" s="23" t="s">
        <v>230</v>
      </c>
      <c r="H14" s="29">
        <f t="shared" si="0"/>
        <v>85400</v>
      </c>
      <c r="I14" s="29">
        <f>SUM(I15:I16)</f>
        <v>85400</v>
      </c>
      <c r="J14" s="29">
        <f>SUM(J15:J16)</f>
        <v>0</v>
      </c>
      <c r="K14" s="29">
        <f>SUM(K15:K16)</f>
        <v>0</v>
      </c>
    </row>
    <row r="15" spans="1:11" ht="57" customHeight="1" x14ac:dyDescent="0.2">
      <c r="B15" s="22" t="s">
        <v>39</v>
      </c>
      <c r="C15" s="22" t="s">
        <v>40</v>
      </c>
      <c r="D15" s="22" t="s">
        <v>41</v>
      </c>
      <c r="E15" s="27" t="s">
        <v>42</v>
      </c>
      <c r="F15" s="26"/>
      <c r="G15" s="23"/>
      <c r="H15" s="29">
        <f t="shared" si="0"/>
        <v>55500</v>
      </c>
      <c r="I15" s="30">
        <v>55500</v>
      </c>
      <c r="J15" s="30"/>
      <c r="K15" s="30"/>
    </row>
    <row r="16" spans="1:11" ht="63" customHeight="1" x14ac:dyDescent="0.2">
      <c r="B16" s="22" t="s">
        <v>44</v>
      </c>
      <c r="C16" s="22" t="s">
        <v>45</v>
      </c>
      <c r="D16" s="22" t="s">
        <v>8</v>
      </c>
      <c r="E16" s="27" t="s">
        <v>46</v>
      </c>
      <c r="F16" s="26"/>
      <c r="G16" s="23"/>
      <c r="H16" s="29">
        <f t="shared" si="0"/>
        <v>29900</v>
      </c>
      <c r="I16" s="30">
        <v>29900</v>
      </c>
      <c r="J16" s="30"/>
      <c r="K16" s="30"/>
    </row>
    <row r="17" spans="1:11" s="8" customFormat="1" ht="84.75" customHeight="1" x14ac:dyDescent="0.2">
      <c r="A17" s="7"/>
      <c r="B17" s="33" t="s">
        <v>47</v>
      </c>
      <c r="C17" s="43" t="s">
        <v>48</v>
      </c>
      <c r="D17" s="43" t="s">
        <v>49</v>
      </c>
      <c r="E17" s="88" t="s">
        <v>50</v>
      </c>
      <c r="F17" s="28" t="s">
        <v>382</v>
      </c>
      <c r="G17" s="23" t="s">
        <v>143</v>
      </c>
      <c r="H17" s="29">
        <f t="shared" ref="H17:H24" si="1">I17+J17</f>
        <v>85400</v>
      </c>
      <c r="I17" s="29">
        <v>85400</v>
      </c>
      <c r="J17" s="29">
        <f>J18+J19</f>
        <v>0</v>
      </c>
      <c r="K17" s="29">
        <f>K18+K19</f>
        <v>0</v>
      </c>
    </row>
    <row r="18" spans="1:11" ht="29.25" hidden="1" customHeight="1" x14ac:dyDescent="0.25">
      <c r="B18" s="33" t="s">
        <v>47</v>
      </c>
      <c r="C18" s="43" t="s">
        <v>48</v>
      </c>
      <c r="D18" s="43" t="s">
        <v>49</v>
      </c>
      <c r="E18" s="88" t="s">
        <v>50</v>
      </c>
      <c r="F18" s="89"/>
      <c r="G18" s="23"/>
      <c r="H18" s="30">
        <f t="shared" si="1"/>
        <v>0</v>
      </c>
      <c r="I18" s="29"/>
      <c r="J18" s="29"/>
      <c r="K18" s="29"/>
    </row>
    <row r="19" spans="1:11" ht="70.150000000000006" customHeight="1" x14ac:dyDescent="0.2">
      <c r="B19" s="33" t="s">
        <v>47</v>
      </c>
      <c r="C19" s="43" t="s">
        <v>48</v>
      </c>
      <c r="D19" s="43" t="s">
        <v>49</v>
      </c>
      <c r="E19" s="88" t="s">
        <v>50</v>
      </c>
      <c r="F19" s="148" t="s">
        <v>385</v>
      </c>
      <c r="G19" s="23" t="s">
        <v>356</v>
      </c>
      <c r="H19" s="29">
        <f t="shared" si="1"/>
        <v>43300</v>
      </c>
      <c r="I19" s="29">
        <v>43300</v>
      </c>
      <c r="J19" s="29"/>
      <c r="K19" s="29"/>
    </row>
    <row r="20" spans="1:11" ht="70.150000000000006" hidden="1" customHeight="1" x14ac:dyDescent="0.2">
      <c r="B20" s="33"/>
      <c r="C20" s="43"/>
      <c r="D20" s="43"/>
      <c r="E20" s="88"/>
      <c r="F20" s="148"/>
      <c r="G20" s="23" t="s">
        <v>352</v>
      </c>
      <c r="H20" s="29"/>
      <c r="I20" s="29"/>
      <c r="J20" s="29"/>
      <c r="K20" s="29"/>
    </row>
    <row r="21" spans="1:11" ht="70.150000000000006" hidden="1" customHeight="1" x14ac:dyDescent="0.2">
      <c r="B21" s="33"/>
      <c r="C21" s="43"/>
      <c r="D21" s="43"/>
      <c r="E21" s="88"/>
      <c r="F21" s="148"/>
      <c r="G21" s="23" t="s">
        <v>352</v>
      </c>
      <c r="H21" s="29"/>
      <c r="I21" s="29"/>
      <c r="J21" s="29"/>
      <c r="K21" s="29"/>
    </row>
    <row r="22" spans="1:11" ht="78.75" hidden="1" customHeight="1" x14ac:dyDescent="0.2">
      <c r="B22" s="33" t="s">
        <v>44</v>
      </c>
      <c r="C22" s="33" t="s">
        <v>45</v>
      </c>
      <c r="D22" s="34" t="s">
        <v>8</v>
      </c>
      <c r="E22" s="38" t="s">
        <v>46</v>
      </c>
      <c r="F22" s="51" t="s">
        <v>208</v>
      </c>
      <c r="G22" s="23" t="s">
        <v>352</v>
      </c>
      <c r="H22" s="29">
        <f t="shared" si="1"/>
        <v>0</v>
      </c>
      <c r="I22" s="29"/>
      <c r="J22" s="29">
        <v>0</v>
      </c>
      <c r="K22" s="29">
        <f>J22</f>
        <v>0</v>
      </c>
    </row>
    <row r="23" spans="1:11" ht="79.900000000000006" customHeight="1" x14ac:dyDescent="0.2">
      <c r="B23" s="33" t="s">
        <v>209</v>
      </c>
      <c r="C23" s="33" t="s">
        <v>210</v>
      </c>
      <c r="D23" s="33" t="s">
        <v>211</v>
      </c>
      <c r="E23" s="25" t="s">
        <v>212</v>
      </c>
      <c r="F23" s="152" t="s">
        <v>383</v>
      </c>
      <c r="G23" s="23" t="s">
        <v>384</v>
      </c>
      <c r="H23" s="29">
        <f t="shared" si="1"/>
        <v>23000</v>
      </c>
      <c r="I23" s="29">
        <v>23000</v>
      </c>
      <c r="J23" s="30"/>
      <c r="K23" s="30"/>
    </row>
    <row r="24" spans="1:11" s="95" customFormat="1" ht="28.9" customHeight="1" x14ac:dyDescent="0.3">
      <c r="A24" s="90"/>
      <c r="B24" s="91"/>
      <c r="C24" s="92"/>
      <c r="D24" s="92"/>
      <c r="E24" s="92" t="s">
        <v>10</v>
      </c>
      <c r="F24" s="93"/>
      <c r="G24" s="94"/>
      <c r="H24" s="61">
        <f t="shared" si="1"/>
        <v>252100</v>
      </c>
      <c r="I24" s="61">
        <f>I12+I14+I17+I22+I19+I23+I11</f>
        <v>252100</v>
      </c>
      <c r="J24" s="61">
        <f>J12+J14+J17+J22+J19+J23+J11</f>
        <v>0</v>
      </c>
      <c r="K24" s="61">
        <f>K12+K14+K17+K22+K19+K23+K11</f>
        <v>0</v>
      </c>
    </row>
    <row r="25" spans="1:11" ht="48" customHeight="1" x14ac:dyDescent="0.2">
      <c r="B25" s="33" t="s">
        <v>51</v>
      </c>
      <c r="C25" s="96"/>
      <c r="D25" s="96"/>
      <c r="E25" s="97" t="s">
        <v>217</v>
      </c>
      <c r="F25" s="26"/>
      <c r="G25" s="23"/>
      <c r="H25" s="30"/>
      <c r="I25" s="30"/>
      <c r="J25" s="30"/>
      <c r="K25" s="30"/>
    </row>
    <row r="26" spans="1:11" ht="48.75" customHeight="1" x14ac:dyDescent="0.25">
      <c r="B26" s="33" t="s">
        <v>52</v>
      </c>
      <c r="C26" s="96"/>
      <c r="D26" s="96"/>
      <c r="E26" s="80" t="s">
        <v>217</v>
      </c>
      <c r="F26" s="26"/>
      <c r="G26" s="23"/>
      <c r="H26" s="30"/>
      <c r="I26" s="30"/>
      <c r="J26" s="30"/>
      <c r="K26" s="30"/>
    </row>
    <row r="27" spans="1:11" s="8" customFormat="1" ht="71.45" customHeight="1" x14ac:dyDescent="0.2">
      <c r="A27" s="7"/>
      <c r="B27" s="33" t="s">
        <v>370</v>
      </c>
      <c r="C27" s="133" t="s">
        <v>368</v>
      </c>
      <c r="D27" s="133" t="s">
        <v>201</v>
      </c>
      <c r="E27" s="153" t="s">
        <v>369</v>
      </c>
      <c r="F27" s="28" t="s">
        <v>357</v>
      </c>
      <c r="G27" s="23" t="s">
        <v>358</v>
      </c>
      <c r="H27" s="29">
        <f>I27+J27</f>
        <v>320900</v>
      </c>
      <c r="I27" s="29">
        <v>320900</v>
      </c>
      <c r="J27" s="29">
        <f>J28</f>
        <v>0</v>
      </c>
      <c r="K27" s="29">
        <f>K28</f>
        <v>0</v>
      </c>
    </row>
    <row r="28" spans="1:11" s="8" customFormat="1" ht="71.45" hidden="1" customHeight="1" x14ac:dyDescent="0.2">
      <c r="A28" s="7"/>
      <c r="B28" s="33"/>
      <c r="C28" s="22"/>
      <c r="D28" s="22"/>
      <c r="E28" s="27"/>
      <c r="F28" s="28"/>
      <c r="G28" s="23"/>
      <c r="H28" s="29"/>
      <c r="I28" s="29"/>
      <c r="J28" s="29"/>
      <c r="K28" s="29"/>
    </row>
    <row r="29" spans="1:11" s="8" customFormat="1" ht="69.599999999999994" hidden="1" customHeight="1" x14ac:dyDescent="0.2">
      <c r="A29" s="7"/>
      <c r="B29" s="22"/>
      <c r="C29" s="31"/>
      <c r="D29" s="31"/>
      <c r="E29" s="31"/>
      <c r="F29" s="28" t="s">
        <v>239</v>
      </c>
      <c r="G29" s="23" t="s">
        <v>171</v>
      </c>
      <c r="H29" s="29">
        <f>I29+J29</f>
        <v>0</v>
      </c>
      <c r="I29" s="29">
        <f>I30+I31</f>
        <v>0</v>
      </c>
      <c r="J29" s="29">
        <f>J30+J31</f>
        <v>0</v>
      </c>
      <c r="K29" s="29">
        <f>K30+K31</f>
        <v>0</v>
      </c>
    </row>
    <row r="30" spans="1:11" s="8" customFormat="1" ht="42.6" hidden="1" customHeight="1" x14ac:dyDescent="0.25">
      <c r="A30" s="7"/>
      <c r="B30" s="122" t="s">
        <v>240</v>
      </c>
      <c r="C30" s="122" t="s">
        <v>112</v>
      </c>
      <c r="D30" s="122" t="s">
        <v>159</v>
      </c>
      <c r="E30" s="35" t="s">
        <v>241</v>
      </c>
      <c r="F30" s="26"/>
      <c r="G30" s="23"/>
      <c r="H30" s="30">
        <f>I30+J30</f>
        <v>0</v>
      </c>
      <c r="I30" s="30"/>
      <c r="J30" s="30"/>
      <c r="K30" s="30"/>
    </row>
    <row r="31" spans="1:11" s="8" customFormat="1" ht="92.25" hidden="1" customHeight="1" x14ac:dyDescent="0.25">
      <c r="A31" s="7"/>
      <c r="B31" s="119" t="s">
        <v>242</v>
      </c>
      <c r="C31" s="119" t="s">
        <v>243</v>
      </c>
      <c r="D31" s="119" t="s">
        <v>160</v>
      </c>
      <c r="E31" s="121" t="s">
        <v>232</v>
      </c>
      <c r="F31" s="132"/>
      <c r="G31" s="66"/>
      <c r="H31" s="84">
        <f>I31+J31</f>
        <v>0</v>
      </c>
      <c r="I31" s="84"/>
      <c r="J31" s="84"/>
      <c r="K31" s="84"/>
    </row>
    <row r="32" spans="1:11" ht="90" hidden="1" customHeight="1" x14ac:dyDescent="0.2">
      <c r="B32" s="22"/>
      <c r="C32" s="22"/>
      <c r="D32" s="22"/>
      <c r="E32" s="22"/>
      <c r="F32" s="28" t="s">
        <v>248</v>
      </c>
      <c r="G32" s="39" t="s">
        <v>149</v>
      </c>
      <c r="H32" s="29">
        <f>I32+J32</f>
        <v>0</v>
      </c>
      <c r="I32" s="29">
        <f>SUM(I33:I41)</f>
        <v>0</v>
      </c>
      <c r="J32" s="29">
        <f>SUM(J33:J41)</f>
        <v>0</v>
      </c>
      <c r="K32" s="29">
        <f>SUM(K33:K41)</f>
        <v>0</v>
      </c>
    </row>
    <row r="33" spans="1:11" ht="63.6" hidden="1" customHeight="1" x14ac:dyDescent="0.2">
      <c r="B33" s="22" t="s">
        <v>301</v>
      </c>
      <c r="C33" s="22" t="s">
        <v>270</v>
      </c>
      <c r="D33" s="22" t="s">
        <v>271</v>
      </c>
      <c r="E33" s="27" t="s">
        <v>274</v>
      </c>
      <c r="F33" s="26"/>
      <c r="G33" s="23"/>
      <c r="H33" s="30">
        <f t="shared" ref="H33:H41" si="2">I33+J33</f>
        <v>0</v>
      </c>
      <c r="I33" s="30"/>
      <c r="J33" s="30"/>
      <c r="K33" s="30"/>
    </row>
    <row r="34" spans="1:11" ht="37.5" hidden="1" customHeight="1" x14ac:dyDescent="0.2">
      <c r="B34" s="22" t="s">
        <v>240</v>
      </c>
      <c r="C34" s="22" t="s">
        <v>112</v>
      </c>
      <c r="D34" s="22" t="s">
        <v>159</v>
      </c>
      <c r="E34" s="27" t="s">
        <v>241</v>
      </c>
      <c r="F34" s="26"/>
      <c r="G34" s="23"/>
      <c r="H34" s="30">
        <f t="shared" si="2"/>
        <v>0</v>
      </c>
      <c r="I34" s="30"/>
      <c r="J34" s="30"/>
      <c r="K34" s="30"/>
    </row>
    <row r="35" spans="1:11" ht="86.45" hidden="1" customHeight="1" x14ac:dyDescent="0.2">
      <c r="B35" s="22" t="s">
        <v>242</v>
      </c>
      <c r="C35" s="22" t="s">
        <v>243</v>
      </c>
      <c r="D35" s="22" t="s">
        <v>160</v>
      </c>
      <c r="E35" s="27" t="s">
        <v>232</v>
      </c>
      <c r="F35" s="26"/>
      <c r="G35" s="23"/>
      <c r="H35" s="30">
        <f t="shared" si="2"/>
        <v>0</v>
      </c>
      <c r="I35" s="30"/>
      <c r="J35" s="30"/>
      <c r="K35" s="30"/>
    </row>
    <row r="36" spans="1:11" ht="68.45" hidden="1" customHeight="1" x14ac:dyDescent="0.2">
      <c r="B36" s="22" t="s">
        <v>311</v>
      </c>
      <c r="C36" s="22" t="s">
        <v>312</v>
      </c>
      <c r="D36" s="22" t="s">
        <v>201</v>
      </c>
      <c r="E36" s="27" t="s">
        <v>313</v>
      </c>
      <c r="F36" s="26"/>
      <c r="G36" s="23"/>
      <c r="H36" s="30">
        <f t="shared" si="2"/>
        <v>0</v>
      </c>
      <c r="I36" s="30"/>
      <c r="J36" s="30"/>
      <c r="K36" s="30"/>
    </row>
    <row r="37" spans="1:11" ht="50.45" hidden="1" customHeight="1" x14ac:dyDescent="0.25">
      <c r="B37" s="123" t="s">
        <v>302</v>
      </c>
      <c r="C37" s="123" t="s">
        <v>116</v>
      </c>
      <c r="D37" s="123" t="s">
        <v>282</v>
      </c>
      <c r="E37" s="40" t="s">
        <v>303</v>
      </c>
      <c r="F37" s="26"/>
      <c r="G37" s="23"/>
      <c r="H37" s="30">
        <f t="shared" si="2"/>
        <v>0</v>
      </c>
      <c r="I37" s="30"/>
      <c r="J37" s="30"/>
      <c r="K37" s="30"/>
    </row>
    <row r="38" spans="1:11" ht="37.5" hidden="1" customHeight="1" x14ac:dyDescent="0.25">
      <c r="B38" s="122" t="s">
        <v>304</v>
      </c>
      <c r="C38" s="122" t="s">
        <v>305</v>
      </c>
      <c r="D38" s="122" t="s">
        <v>201</v>
      </c>
      <c r="E38" s="40" t="s">
        <v>306</v>
      </c>
      <c r="F38" s="26"/>
      <c r="G38" s="23"/>
      <c r="H38" s="30">
        <f t="shared" si="2"/>
        <v>0</v>
      </c>
      <c r="I38" s="30"/>
      <c r="J38" s="30"/>
      <c r="K38" s="30"/>
    </row>
    <row r="39" spans="1:11" ht="37.5" hidden="1" customHeight="1" x14ac:dyDescent="0.2">
      <c r="B39" s="63" t="s">
        <v>342</v>
      </c>
      <c r="C39" s="63" t="s">
        <v>343</v>
      </c>
      <c r="D39" s="63" t="s">
        <v>201</v>
      </c>
      <c r="E39" s="137" t="s">
        <v>344</v>
      </c>
      <c r="F39" s="26"/>
      <c r="G39" s="23"/>
      <c r="H39" s="30">
        <f t="shared" si="2"/>
        <v>0</v>
      </c>
      <c r="I39" s="30"/>
      <c r="J39" s="30"/>
      <c r="K39" s="30"/>
    </row>
    <row r="40" spans="1:11" ht="37.5" hidden="1" customHeight="1" x14ac:dyDescent="0.2">
      <c r="B40" s="22"/>
      <c r="C40" s="22"/>
      <c r="D40" s="22"/>
      <c r="E40" s="27"/>
      <c r="F40" s="26"/>
      <c r="G40" s="23"/>
      <c r="H40" s="30">
        <f t="shared" si="2"/>
        <v>0</v>
      </c>
      <c r="I40" s="30"/>
      <c r="J40" s="30"/>
      <c r="K40" s="30"/>
    </row>
    <row r="41" spans="1:11" ht="31.15" hidden="1" customHeight="1" x14ac:dyDescent="0.2">
      <c r="B41" s="22"/>
      <c r="C41" s="22"/>
      <c r="D41" s="22"/>
      <c r="E41" s="27"/>
      <c r="F41" s="26"/>
      <c r="G41" s="23"/>
      <c r="H41" s="30">
        <f t="shared" si="2"/>
        <v>0</v>
      </c>
      <c r="I41" s="30"/>
      <c r="J41" s="30"/>
      <c r="K41" s="30"/>
    </row>
    <row r="42" spans="1:11" s="95" customFormat="1" ht="33" customHeight="1" x14ac:dyDescent="0.3">
      <c r="A42" s="90"/>
      <c r="B42" s="91"/>
      <c r="C42" s="92"/>
      <c r="D42" s="92"/>
      <c r="E42" s="92" t="s">
        <v>10</v>
      </c>
      <c r="F42" s="93"/>
      <c r="G42" s="94"/>
      <c r="H42" s="61">
        <f>I42+J42</f>
        <v>320900</v>
      </c>
      <c r="I42" s="61">
        <f>I27+I29+I32</f>
        <v>320900</v>
      </c>
      <c r="J42" s="61">
        <f>J27+J29+J32</f>
        <v>0</v>
      </c>
      <c r="K42" s="61">
        <f>K27+K29+K32</f>
        <v>0</v>
      </c>
    </row>
    <row r="43" spans="1:11" ht="59.25" customHeight="1" x14ac:dyDescent="0.2">
      <c r="B43" s="43" t="s">
        <v>53</v>
      </c>
      <c r="C43" s="73"/>
      <c r="D43" s="73"/>
      <c r="E43" s="97" t="s">
        <v>218</v>
      </c>
      <c r="F43" s="26"/>
      <c r="G43" s="23"/>
      <c r="H43" s="30"/>
      <c r="I43" s="30"/>
      <c r="J43" s="30"/>
      <c r="K43" s="30"/>
    </row>
    <row r="44" spans="1:11" ht="66" customHeight="1" x14ac:dyDescent="0.25">
      <c r="B44" s="43" t="s">
        <v>54</v>
      </c>
      <c r="C44" s="73"/>
      <c r="D44" s="73"/>
      <c r="E44" s="80" t="s">
        <v>218</v>
      </c>
      <c r="F44" s="26"/>
      <c r="G44" s="23"/>
      <c r="H44" s="30"/>
      <c r="I44" s="30"/>
      <c r="J44" s="30"/>
      <c r="K44" s="30"/>
    </row>
    <row r="45" spans="1:11" s="8" customFormat="1" ht="65.25" customHeight="1" x14ac:dyDescent="0.2">
      <c r="A45" s="7"/>
      <c r="B45" s="22"/>
      <c r="C45" s="31"/>
      <c r="D45" s="31"/>
      <c r="E45" s="31"/>
      <c r="F45" s="28" t="s">
        <v>354</v>
      </c>
      <c r="G45" s="23" t="s">
        <v>144</v>
      </c>
      <c r="H45" s="29">
        <f t="shared" ref="H45:H102" si="3">I45+J45</f>
        <v>14114379</v>
      </c>
      <c r="I45" s="29">
        <f>I46+I49+I50+I54+I58+I59+I55+I47+I68</f>
        <v>12887969</v>
      </c>
      <c r="J45" s="29">
        <f>J46+J49+J50+J54+J58+J59+J55+J47+J68</f>
        <v>1226410</v>
      </c>
      <c r="K45" s="29">
        <f>K46+K49+K50+K54+K58+K59+K55+K47+K68</f>
        <v>1226410</v>
      </c>
    </row>
    <row r="46" spans="1:11" ht="70.150000000000006" customHeight="1" x14ac:dyDescent="0.25">
      <c r="B46" s="131" t="s">
        <v>245</v>
      </c>
      <c r="C46" s="131" t="s">
        <v>246</v>
      </c>
      <c r="D46" s="123" t="s">
        <v>161</v>
      </c>
      <c r="E46" s="124" t="s">
        <v>371</v>
      </c>
      <c r="F46" s="26" t="s">
        <v>257</v>
      </c>
      <c r="G46" s="23"/>
      <c r="H46" s="30">
        <f t="shared" si="3"/>
        <v>8169810</v>
      </c>
      <c r="I46" s="30">
        <f>6338816+514584+90000</f>
        <v>6943400</v>
      </c>
      <c r="J46" s="30">
        <f>583510+642900</f>
        <v>1226410</v>
      </c>
      <c r="K46" s="30">
        <f>J46</f>
        <v>1226410</v>
      </c>
    </row>
    <row r="47" spans="1:11" ht="78" customHeight="1" x14ac:dyDescent="0.2">
      <c r="B47" s="22" t="s">
        <v>73</v>
      </c>
      <c r="C47" s="22" t="s">
        <v>74</v>
      </c>
      <c r="D47" s="138" t="s">
        <v>75</v>
      </c>
      <c r="E47" s="143" t="s">
        <v>250</v>
      </c>
      <c r="F47" s="26" t="s">
        <v>315</v>
      </c>
      <c r="G47" s="23"/>
      <c r="H47" s="30">
        <f t="shared" si="3"/>
        <v>792356</v>
      </c>
      <c r="I47" s="30">
        <f>667356+125000</f>
        <v>792356</v>
      </c>
      <c r="J47" s="30"/>
      <c r="K47" s="30"/>
    </row>
    <row r="48" spans="1:11" ht="69.599999999999994" hidden="1" customHeight="1" x14ac:dyDescent="0.2">
      <c r="B48" s="22"/>
      <c r="C48" s="22"/>
      <c r="D48" s="22"/>
      <c r="E48" s="27"/>
      <c r="F48" s="26"/>
      <c r="G48" s="23"/>
      <c r="H48" s="30">
        <f t="shared" si="3"/>
        <v>0</v>
      </c>
      <c r="I48" s="30"/>
      <c r="J48" s="30"/>
      <c r="K48" s="30"/>
    </row>
    <row r="49" spans="2:11" ht="94.5" customHeight="1" x14ac:dyDescent="0.2">
      <c r="B49" s="33" t="s">
        <v>55</v>
      </c>
      <c r="C49" s="33" t="s">
        <v>56</v>
      </c>
      <c r="D49" s="33" t="s">
        <v>57</v>
      </c>
      <c r="E49" s="36" t="s">
        <v>58</v>
      </c>
      <c r="F49" s="26" t="s">
        <v>234</v>
      </c>
      <c r="G49" s="23"/>
      <c r="H49" s="30">
        <f t="shared" si="3"/>
        <v>36800</v>
      </c>
      <c r="I49" s="30">
        <v>36800</v>
      </c>
      <c r="J49" s="30"/>
      <c r="K49" s="30"/>
    </row>
    <row r="50" spans="2:11" ht="54.75" customHeight="1" x14ac:dyDescent="0.2">
      <c r="B50" s="33" t="s">
        <v>59</v>
      </c>
      <c r="C50" s="33" t="s">
        <v>60</v>
      </c>
      <c r="D50" s="33" t="s">
        <v>57</v>
      </c>
      <c r="E50" s="25" t="s">
        <v>61</v>
      </c>
      <c r="F50" s="26"/>
      <c r="G50" s="23"/>
      <c r="H50" s="30">
        <f t="shared" si="3"/>
        <v>76160</v>
      </c>
      <c r="I50" s="30">
        <f>I51+I52+I53</f>
        <v>76160</v>
      </c>
      <c r="J50" s="30">
        <f>J52+J53</f>
        <v>0</v>
      </c>
      <c r="K50" s="30"/>
    </row>
    <row r="51" spans="2:11" ht="54.75" hidden="1" customHeight="1" x14ac:dyDescent="0.2">
      <c r="B51" s="69"/>
      <c r="C51" s="69"/>
      <c r="D51" s="69"/>
      <c r="E51" s="70"/>
      <c r="F51" s="26" t="s">
        <v>365</v>
      </c>
      <c r="G51" s="23"/>
      <c r="H51" s="30">
        <f t="shared" si="3"/>
        <v>6000</v>
      </c>
      <c r="I51" s="30">
        <v>6000</v>
      </c>
      <c r="J51" s="30"/>
      <c r="K51" s="30"/>
    </row>
    <row r="52" spans="2:11" ht="70.900000000000006" customHeight="1" x14ac:dyDescent="0.2">
      <c r="B52" s="62"/>
      <c r="C52" s="62"/>
      <c r="D52" s="62"/>
      <c r="E52" s="62"/>
      <c r="F52" s="26" t="s">
        <v>348</v>
      </c>
      <c r="G52" s="23"/>
      <c r="H52" s="30">
        <f t="shared" si="3"/>
        <v>43375</v>
      </c>
      <c r="I52" s="30">
        <f>25375+18000</f>
        <v>43375</v>
      </c>
      <c r="J52" s="30"/>
      <c r="K52" s="30"/>
    </row>
    <row r="53" spans="2:11" ht="84" customHeight="1" x14ac:dyDescent="0.2">
      <c r="B53" s="63"/>
      <c r="C53" s="63"/>
      <c r="D53" s="63"/>
      <c r="E53" s="63"/>
      <c r="F53" s="26" t="s">
        <v>235</v>
      </c>
      <c r="G53" s="23"/>
      <c r="H53" s="30">
        <f t="shared" si="3"/>
        <v>26785</v>
      </c>
      <c r="I53" s="30">
        <v>26785</v>
      </c>
      <c r="J53" s="30"/>
      <c r="K53" s="30"/>
    </row>
    <row r="54" spans="2:11" ht="93" customHeight="1" x14ac:dyDescent="0.2">
      <c r="B54" s="33" t="s">
        <v>62</v>
      </c>
      <c r="C54" s="33" t="s">
        <v>63</v>
      </c>
      <c r="D54" s="33" t="s">
        <v>57</v>
      </c>
      <c r="E54" s="25" t="s">
        <v>64</v>
      </c>
      <c r="F54" s="24" t="s">
        <v>234</v>
      </c>
      <c r="G54" s="23"/>
      <c r="H54" s="30">
        <f t="shared" si="3"/>
        <v>24650</v>
      </c>
      <c r="I54" s="30">
        <v>24650</v>
      </c>
      <c r="J54" s="30"/>
      <c r="K54" s="30"/>
    </row>
    <row r="55" spans="2:11" ht="53.25" customHeight="1" x14ac:dyDescent="0.2">
      <c r="B55" s="33" t="s">
        <v>164</v>
      </c>
      <c r="C55" s="33" t="s">
        <v>165</v>
      </c>
      <c r="D55" s="33" t="s">
        <v>57</v>
      </c>
      <c r="E55" s="25" t="s">
        <v>166</v>
      </c>
      <c r="F55" s="24"/>
      <c r="G55" s="23"/>
      <c r="H55" s="30">
        <f t="shared" si="3"/>
        <v>1894000</v>
      </c>
      <c r="I55" s="30">
        <f>I56+I57</f>
        <v>1894000</v>
      </c>
      <c r="J55" s="30"/>
      <c r="K55" s="30"/>
    </row>
    <row r="56" spans="2:11" ht="53.25" hidden="1" customHeight="1" x14ac:dyDescent="0.2">
      <c r="B56" s="33"/>
      <c r="C56" s="33"/>
      <c r="D56" s="33"/>
      <c r="E56" s="25"/>
      <c r="F56" s="24" t="s">
        <v>366</v>
      </c>
      <c r="G56" s="23"/>
      <c r="H56" s="30">
        <f t="shared" si="3"/>
        <v>994000</v>
      </c>
      <c r="I56" s="30">
        <v>994000</v>
      </c>
      <c r="J56" s="30"/>
      <c r="K56" s="30"/>
    </row>
    <row r="57" spans="2:11" ht="53.25" customHeight="1" x14ac:dyDescent="0.2">
      <c r="B57" s="33"/>
      <c r="C57" s="33"/>
      <c r="D57" s="33"/>
      <c r="E57" s="25"/>
      <c r="F57" s="26" t="s">
        <v>348</v>
      </c>
      <c r="G57" s="23"/>
      <c r="H57" s="30">
        <f t="shared" si="3"/>
        <v>900000</v>
      </c>
      <c r="I57" s="30">
        <v>900000</v>
      </c>
      <c r="J57" s="30"/>
      <c r="K57" s="30"/>
    </row>
    <row r="58" spans="2:11" ht="33.75" customHeight="1" x14ac:dyDescent="0.25">
      <c r="B58" s="33" t="s">
        <v>65</v>
      </c>
      <c r="C58" s="33" t="s">
        <v>66</v>
      </c>
      <c r="D58" s="33" t="s">
        <v>57</v>
      </c>
      <c r="E58" s="25" t="s">
        <v>67</v>
      </c>
      <c r="F58" s="37"/>
      <c r="G58" s="23"/>
      <c r="H58" s="30">
        <f t="shared" si="3"/>
        <v>450000</v>
      </c>
      <c r="I58" s="30">
        <v>450000</v>
      </c>
      <c r="J58" s="30"/>
      <c r="K58" s="30"/>
    </row>
    <row r="59" spans="2:11" ht="34.9" customHeight="1" x14ac:dyDescent="0.25">
      <c r="B59" s="33" t="s">
        <v>68</v>
      </c>
      <c r="C59" s="33" t="s">
        <v>69</v>
      </c>
      <c r="D59" s="33" t="s">
        <v>57</v>
      </c>
      <c r="E59" s="25" t="s">
        <v>70</v>
      </c>
      <c r="F59" s="67"/>
      <c r="G59" s="23"/>
      <c r="H59" s="30">
        <f t="shared" si="3"/>
        <v>2370603</v>
      </c>
      <c r="I59" s="30">
        <f>I60+I61+I62+I63+I65+I66+I67+I64</f>
        <v>2370603</v>
      </c>
      <c r="J59" s="30">
        <f>J60+J61+J63+J65+J66</f>
        <v>0</v>
      </c>
      <c r="K59" s="30">
        <f>K60+K61+K63+K65+K66</f>
        <v>0</v>
      </c>
    </row>
    <row r="60" spans="2:11" ht="36" hidden="1" customHeight="1" x14ac:dyDescent="0.2">
      <c r="B60" s="64"/>
      <c r="C60" s="64"/>
      <c r="D60" s="64"/>
      <c r="E60" s="64"/>
      <c r="F60" s="24" t="s">
        <v>205</v>
      </c>
      <c r="G60" s="23"/>
      <c r="H60" s="30">
        <f t="shared" si="3"/>
        <v>288140</v>
      </c>
      <c r="I60" s="30">
        <v>288140</v>
      </c>
      <c r="J60" s="30"/>
      <c r="K60" s="30"/>
    </row>
    <row r="61" spans="2:11" ht="63" hidden="1" customHeight="1" x14ac:dyDescent="0.2">
      <c r="B61" s="65"/>
      <c r="C61" s="65"/>
      <c r="D61" s="65"/>
      <c r="E61" s="65"/>
      <c r="F61" s="24" t="s">
        <v>206</v>
      </c>
      <c r="G61" s="23"/>
      <c r="H61" s="30">
        <f t="shared" si="3"/>
        <v>66000</v>
      </c>
      <c r="I61" s="30">
        <v>66000</v>
      </c>
      <c r="J61" s="30"/>
      <c r="K61" s="30"/>
    </row>
    <row r="62" spans="2:11" ht="34.5" hidden="1" customHeight="1" x14ac:dyDescent="0.2">
      <c r="B62" s="65"/>
      <c r="C62" s="65"/>
      <c r="D62" s="65"/>
      <c r="E62" s="65"/>
      <c r="F62" s="24" t="s">
        <v>207</v>
      </c>
      <c r="G62" s="23"/>
      <c r="H62" s="30">
        <f t="shared" si="3"/>
        <v>240000</v>
      </c>
      <c r="I62" s="30">
        <v>240000</v>
      </c>
      <c r="J62" s="30"/>
      <c r="K62" s="30"/>
    </row>
    <row r="63" spans="2:11" ht="48" hidden="1" customHeight="1" x14ac:dyDescent="0.2">
      <c r="B63" s="65"/>
      <c r="C63" s="65"/>
      <c r="D63" s="65"/>
      <c r="E63" s="65"/>
      <c r="F63" s="24" t="s">
        <v>71</v>
      </c>
      <c r="G63" s="23"/>
      <c r="H63" s="30">
        <f t="shared" si="3"/>
        <v>152700</v>
      </c>
      <c r="I63" s="30">
        <v>152700</v>
      </c>
      <c r="J63" s="30"/>
      <c r="K63" s="30"/>
    </row>
    <row r="64" spans="2:11" ht="48" hidden="1" customHeight="1" x14ac:dyDescent="0.2">
      <c r="B64" s="65"/>
      <c r="C64" s="65"/>
      <c r="D64" s="65"/>
      <c r="E64" s="65"/>
      <c r="F64" s="24" t="s">
        <v>407</v>
      </c>
      <c r="G64" s="23"/>
      <c r="H64" s="30">
        <f t="shared" si="3"/>
        <v>100000</v>
      </c>
      <c r="I64" s="30">
        <v>100000</v>
      </c>
      <c r="J64" s="30"/>
      <c r="K64" s="30"/>
    </row>
    <row r="65" spans="1:11" ht="73.150000000000006" hidden="1" customHeight="1" x14ac:dyDescent="0.2">
      <c r="B65" s="65"/>
      <c r="C65" s="65"/>
      <c r="D65" s="65"/>
      <c r="E65" s="65"/>
      <c r="F65" s="42" t="s">
        <v>367</v>
      </c>
      <c r="G65" s="23"/>
      <c r="H65" s="30">
        <f t="shared" si="3"/>
        <v>773500</v>
      </c>
      <c r="I65" s="30">
        <v>773500</v>
      </c>
      <c r="J65" s="30"/>
      <c r="K65" s="30"/>
    </row>
    <row r="66" spans="1:11" ht="69.599999999999994" hidden="1" customHeight="1" x14ac:dyDescent="0.2">
      <c r="B66" s="66"/>
      <c r="C66" s="66"/>
      <c r="D66" s="66"/>
      <c r="E66" s="66"/>
      <c r="F66" s="24" t="s">
        <v>72</v>
      </c>
      <c r="G66" s="23"/>
      <c r="H66" s="30">
        <f t="shared" si="3"/>
        <v>230600</v>
      </c>
      <c r="I66" s="30">
        <v>230600</v>
      </c>
      <c r="J66" s="30"/>
      <c r="K66" s="30"/>
    </row>
    <row r="67" spans="1:11" ht="69.599999999999994" customHeight="1" x14ac:dyDescent="0.2">
      <c r="B67" s="23"/>
      <c r="C67" s="23"/>
      <c r="D67" s="23"/>
      <c r="E67" s="23"/>
      <c r="F67" s="26" t="s">
        <v>235</v>
      </c>
      <c r="G67" s="23"/>
      <c r="H67" s="30">
        <f t="shared" si="3"/>
        <v>519663</v>
      </c>
      <c r="I67" s="30">
        <v>519663</v>
      </c>
      <c r="J67" s="30"/>
      <c r="K67" s="30"/>
    </row>
    <row r="68" spans="1:11" ht="69.599999999999994" customHeight="1" x14ac:dyDescent="0.25">
      <c r="B68" s="122" t="s">
        <v>93</v>
      </c>
      <c r="C68" s="122" t="s">
        <v>94</v>
      </c>
      <c r="D68" s="122" t="s">
        <v>40</v>
      </c>
      <c r="E68" s="40" t="s">
        <v>95</v>
      </c>
      <c r="F68" s="26"/>
      <c r="G68" s="23"/>
      <c r="H68" s="30">
        <f t="shared" si="3"/>
        <v>300000</v>
      </c>
      <c r="I68" s="30">
        <f>I69</f>
        <v>300000</v>
      </c>
      <c r="J68" s="30">
        <f>J69</f>
        <v>0</v>
      </c>
      <c r="K68" s="30">
        <f>K69</f>
        <v>0</v>
      </c>
    </row>
    <row r="69" spans="1:11" ht="142.9" customHeight="1" x14ac:dyDescent="0.25">
      <c r="B69" s="122"/>
      <c r="C69" s="122"/>
      <c r="D69" s="122"/>
      <c r="E69" s="40"/>
      <c r="F69" s="26" t="s">
        <v>419</v>
      </c>
      <c r="G69" s="23"/>
      <c r="H69" s="30">
        <f t="shared" si="3"/>
        <v>300000</v>
      </c>
      <c r="I69" s="30">
        <v>300000</v>
      </c>
      <c r="J69" s="30"/>
      <c r="K69" s="30"/>
    </row>
    <row r="70" spans="1:11" ht="69.599999999999994" hidden="1" customHeight="1" x14ac:dyDescent="0.25">
      <c r="B70" s="122"/>
      <c r="C70" s="122"/>
      <c r="D70" s="122"/>
      <c r="E70" s="40"/>
      <c r="F70" s="26"/>
      <c r="G70" s="23"/>
      <c r="H70" s="30">
        <f t="shared" si="3"/>
        <v>0</v>
      </c>
      <c r="I70" s="30"/>
      <c r="J70" s="30"/>
      <c r="K70" s="30"/>
    </row>
    <row r="71" spans="1:11" ht="69.599999999999994" hidden="1" customHeight="1" x14ac:dyDescent="0.25">
      <c r="B71" s="122"/>
      <c r="C71" s="122"/>
      <c r="D71" s="122"/>
      <c r="E71" s="40"/>
      <c r="F71" s="26"/>
      <c r="G71" s="23"/>
      <c r="H71" s="30">
        <f t="shared" si="3"/>
        <v>0</v>
      </c>
      <c r="I71" s="30"/>
      <c r="J71" s="30"/>
      <c r="K71" s="30"/>
    </row>
    <row r="72" spans="1:11" ht="69.599999999999994" hidden="1" customHeight="1" x14ac:dyDescent="0.25">
      <c r="B72" s="122"/>
      <c r="C72" s="122"/>
      <c r="D72" s="122"/>
      <c r="E72" s="40"/>
      <c r="F72" s="26"/>
      <c r="G72" s="23"/>
      <c r="H72" s="30">
        <f t="shared" si="3"/>
        <v>0</v>
      </c>
      <c r="I72" s="30"/>
      <c r="J72" s="30"/>
      <c r="K72" s="30"/>
    </row>
    <row r="73" spans="1:11" ht="69.599999999999994" hidden="1" customHeight="1" x14ac:dyDescent="0.25">
      <c r="B73" s="122"/>
      <c r="C73" s="122"/>
      <c r="D73" s="122"/>
      <c r="E73" s="40"/>
      <c r="F73" s="26"/>
      <c r="G73" s="23"/>
      <c r="H73" s="30">
        <f t="shared" si="3"/>
        <v>0</v>
      </c>
      <c r="I73" s="30"/>
      <c r="J73" s="30"/>
      <c r="K73" s="30"/>
    </row>
    <row r="74" spans="1:11" ht="69.599999999999994" hidden="1" customHeight="1" x14ac:dyDescent="0.25">
      <c r="B74" s="125"/>
      <c r="C74" s="125"/>
      <c r="D74" s="125"/>
      <c r="E74" s="126"/>
      <c r="F74" s="26"/>
      <c r="G74" s="23"/>
      <c r="H74" s="30">
        <f t="shared" si="3"/>
        <v>0</v>
      </c>
      <c r="I74" s="30"/>
      <c r="J74" s="30"/>
      <c r="K74" s="30"/>
    </row>
    <row r="75" spans="1:11" ht="82.5" hidden="1" customHeight="1" x14ac:dyDescent="0.2">
      <c r="B75" s="71" t="s">
        <v>327</v>
      </c>
      <c r="C75" s="104">
        <v>7322</v>
      </c>
      <c r="D75" s="105" t="s">
        <v>21</v>
      </c>
      <c r="E75" s="72" t="s">
        <v>258</v>
      </c>
      <c r="F75" s="24" t="s">
        <v>326</v>
      </c>
      <c r="G75" s="23"/>
      <c r="H75" s="30">
        <f t="shared" si="3"/>
        <v>0</v>
      </c>
      <c r="I75" s="30"/>
      <c r="J75" s="30"/>
      <c r="K75" s="30"/>
    </row>
    <row r="76" spans="1:11" s="8" customFormat="1" ht="69.75" hidden="1" customHeight="1" x14ac:dyDescent="0.2">
      <c r="A76" s="7"/>
      <c r="B76" s="33" t="s">
        <v>76</v>
      </c>
      <c r="C76" s="33" t="s">
        <v>77</v>
      </c>
      <c r="D76" s="33" t="s">
        <v>78</v>
      </c>
      <c r="E76" s="38" t="s">
        <v>79</v>
      </c>
      <c r="F76" s="32" t="s">
        <v>181</v>
      </c>
      <c r="G76" s="23" t="s">
        <v>145</v>
      </c>
      <c r="H76" s="29">
        <f t="shared" si="3"/>
        <v>0</v>
      </c>
      <c r="I76" s="29">
        <f>I77</f>
        <v>0</v>
      </c>
      <c r="J76" s="29">
        <f>J77</f>
        <v>0</v>
      </c>
      <c r="K76" s="29">
        <f>K77</f>
        <v>0</v>
      </c>
    </row>
    <row r="77" spans="1:11" ht="27" hidden="1" customHeight="1" x14ac:dyDescent="0.2">
      <c r="B77" s="33"/>
      <c r="C77" s="33"/>
      <c r="D77" s="33"/>
      <c r="E77" s="38"/>
      <c r="F77" s="24"/>
      <c r="G77" s="23"/>
      <c r="H77" s="30">
        <f t="shared" si="3"/>
        <v>0</v>
      </c>
      <c r="I77" s="30"/>
      <c r="J77" s="30"/>
      <c r="K77" s="30"/>
    </row>
    <row r="78" spans="1:11" ht="65.25" customHeight="1" x14ac:dyDescent="0.2">
      <c r="B78" s="33" t="s">
        <v>175</v>
      </c>
      <c r="C78" s="33" t="s">
        <v>176</v>
      </c>
      <c r="D78" s="33" t="s">
        <v>124</v>
      </c>
      <c r="E78" s="25" t="s">
        <v>372</v>
      </c>
      <c r="F78" s="148" t="s">
        <v>385</v>
      </c>
      <c r="G78" s="23" t="s">
        <v>356</v>
      </c>
      <c r="H78" s="29">
        <f t="shared" si="3"/>
        <v>85000</v>
      </c>
      <c r="I78" s="29">
        <v>85000</v>
      </c>
      <c r="J78" s="29"/>
      <c r="K78" s="29"/>
    </row>
    <row r="79" spans="1:11" ht="64.5" hidden="1" customHeight="1" x14ac:dyDescent="0.2">
      <c r="B79" s="33"/>
      <c r="C79" s="33"/>
      <c r="D79" s="33"/>
      <c r="E79" s="25"/>
      <c r="F79" s="32" t="s">
        <v>244</v>
      </c>
      <c r="G79" s="23" t="s">
        <v>353</v>
      </c>
      <c r="H79" s="29">
        <f t="shared" si="3"/>
        <v>0</v>
      </c>
      <c r="I79" s="29">
        <f>SUM(I80:I82)</f>
        <v>0</v>
      </c>
      <c r="J79" s="29">
        <f>SUM(J80:J82)</f>
        <v>0</v>
      </c>
      <c r="K79" s="29">
        <f>SUM(K80:K82)</f>
        <v>0</v>
      </c>
    </row>
    <row r="80" spans="1:11" ht="64.150000000000006" hidden="1" customHeight="1" x14ac:dyDescent="0.25">
      <c r="B80" s="122" t="s">
        <v>245</v>
      </c>
      <c r="C80" s="123" t="s">
        <v>246</v>
      </c>
      <c r="D80" s="123" t="s">
        <v>161</v>
      </c>
      <c r="E80" s="124" t="s">
        <v>247</v>
      </c>
      <c r="F80" s="24" t="s">
        <v>257</v>
      </c>
      <c r="G80" s="23" t="s">
        <v>353</v>
      </c>
      <c r="H80" s="30">
        <f t="shared" si="3"/>
        <v>0</v>
      </c>
      <c r="I80" s="30"/>
      <c r="J80" s="30"/>
      <c r="K80" s="30"/>
    </row>
    <row r="81" spans="1:11" ht="63" hidden="1" customHeight="1" x14ac:dyDescent="0.2">
      <c r="B81" s="33" t="s">
        <v>331</v>
      </c>
      <c r="C81" s="33" t="s">
        <v>333</v>
      </c>
      <c r="D81" s="33" t="s">
        <v>57</v>
      </c>
      <c r="E81" s="25" t="s">
        <v>332</v>
      </c>
      <c r="F81" s="24" t="s">
        <v>316</v>
      </c>
      <c r="G81" s="23" t="s">
        <v>353</v>
      </c>
      <c r="H81" s="30">
        <f t="shared" si="3"/>
        <v>0</v>
      </c>
      <c r="I81" s="30"/>
      <c r="J81" s="30"/>
      <c r="K81" s="30"/>
    </row>
    <row r="82" spans="1:11" ht="54" hidden="1" customHeight="1" x14ac:dyDescent="0.25">
      <c r="B82" s="119" t="s">
        <v>114</v>
      </c>
      <c r="C82" s="119" t="s">
        <v>115</v>
      </c>
      <c r="D82" s="119" t="s">
        <v>116</v>
      </c>
      <c r="E82" s="121" t="s">
        <v>117</v>
      </c>
      <c r="F82" s="24"/>
      <c r="G82" s="23" t="s">
        <v>353</v>
      </c>
      <c r="H82" s="30">
        <f t="shared" si="3"/>
        <v>0</v>
      </c>
      <c r="I82" s="30"/>
      <c r="J82" s="30"/>
      <c r="K82" s="30"/>
    </row>
    <row r="83" spans="1:11" s="8" customFormat="1" ht="71.25" customHeight="1" x14ac:dyDescent="0.2">
      <c r="A83" s="7"/>
      <c r="B83" s="23"/>
      <c r="C83" s="39"/>
      <c r="D83" s="39"/>
      <c r="E83" s="39"/>
      <c r="F83" s="32" t="s">
        <v>386</v>
      </c>
      <c r="G83" s="23" t="s">
        <v>387</v>
      </c>
      <c r="H83" s="29">
        <f t="shared" si="3"/>
        <v>3679100</v>
      </c>
      <c r="I83" s="29">
        <f>I86+I88+I89+I91+I84+I90+I85</f>
        <v>3679100</v>
      </c>
      <c r="J83" s="29">
        <f>J86+J88+J89+J91+J84</f>
        <v>0</v>
      </c>
      <c r="K83" s="29">
        <f>K86+K88+K89+K91+K84</f>
        <v>0</v>
      </c>
    </row>
    <row r="84" spans="1:11" s="8" customFormat="1" ht="51.75" customHeight="1" x14ac:dyDescent="0.2">
      <c r="A84" s="7"/>
      <c r="B84" s="33" t="s">
        <v>97</v>
      </c>
      <c r="C84" s="33" t="s">
        <v>98</v>
      </c>
      <c r="D84" s="33" t="s">
        <v>89</v>
      </c>
      <c r="E84" s="25" t="s">
        <v>99</v>
      </c>
      <c r="F84" s="32"/>
      <c r="G84" s="23"/>
      <c r="H84" s="30">
        <f t="shared" si="3"/>
        <v>12000</v>
      </c>
      <c r="I84" s="30">
        <v>12000</v>
      </c>
      <c r="J84" s="29"/>
      <c r="K84" s="29"/>
    </row>
    <row r="85" spans="1:11" s="8" customFormat="1" ht="74.25" customHeight="1" x14ac:dyDescent="0.25">
      <c r="A85" s="7"/>
      <c r="B85" s="119" t="s">
        <v>104</v>
      </c>
      <c r="C85" s="119" t="s">
        <v>105</v>
      </c>
      <c r="D85" s="119" t="s">
        <v>102</v>
      </c>
      <c r="E85" s="121" t="s">
        <v>106</v>
      </c>
      <c r="F85" s="32"/>
      <c r="G85" s="23"/>
      <c r="H85" s="30">
        <f t="shared" si="3"/>
        <v>24000</v>
      </c>
      <c r="I85" s="30">
        <v>24000</v>
      </c>
      <c r="J85" s="29"/>
      <c r="K85" s="29"/>
    </row>
    <row r="86" spans="1:11" ht="111.75" customHeight="1" x14ac:dyDescent="0.25">
      <c r="B86" s="33" t="s">
        <v>80</v>
      </c>
      <c r="C86" s="33" t="s">
        <v>81</v>
      </c>
      <c r="D86" s="33" t="s">
        <v>82</v>
      </c>
      <c r="E86" s="38" t="s">
        <v>83</v>
      </c>
      <c r="F86" s="67"/>
      <c r="G86" s="23"/>
      <c r="H86" s="30">
        <f t="shared" si="3"/>
        <v>208500</v>
      </c>
      <c r="I86" s="30">
        <v>208500</v>
      </c>
      <c r="J86" s="30"/>
      <c r="K86" s="30"/>
    </row>
    <row r="87" spans="1:11" ht="31.5" hidden="1" x14ac:dyDescent="0.25">
      <c r="B87" s="33" t="s">
        <v>84</v>
      </c>
      <c r="C87" s="33" t="s">
        <v>85</v>
      </c>
      <c r="D87" s="33"/>
      <c r="E87" s="38" t="s">
        <v>86</v>
      </c>
      <c r="F87" s="67"/>
      <c r="G87" s="23"/>
      <c r="H87" s="30">
        <f t="shared" si="3"/>
        <v>0</v>
      </c>
      <c r="I87" s="30"/>
      <c r="J87" s="30"/>
      <c r="K87" s="30"/>
    </row>
    <row r="88" spans="1:11" ht="35.25" customHeight="1" x14ac:dyDescent="0.25">
      <c r="B88" s="33" t="s">
        <v>87</v>
      </c>
      <c r="C88" s="33" t="s">
        <v>88</v>
      </c>
      <c r="D88" s="33" t="s">
        <v>89</v>
      </c>
      <c r="E88" s="38" t="s">
        <v>90</v>
      </c>
      <c r="F88" s="67"/>
      <c r="G88" s="23"/>
      <c r="H88" s="30">
        <f t="shared" si="3"/>
        <v>762000</v>
      </c>
      <c r="I88" s="30">
        <v>762000</v>
      </c>
      <c r="J88" s="30"/>
      <c r="K88" s="30"/>
    </row>
    <row r="89" spans="1:11" ht="80.25" customHeight="1" x14ac:dyDescent="0.25">
      <c r="B89" s="33" t="s">
        <v>91</v>
      </c>
      <c r="C89" s="33" t="s">
        <v>92</v>
      </c>
      <c r="D89" s="33" t="s">
        <v>89</v>
      </c>
      <c r="E89" s="38" t="s">
        <v>373</v>
      </c>
      <c r="F89" s="67" t="s">
        <v>236</v>
      </c>
      <c r="G89" s="23"/>
      <c r="H89" s="30">
        <f t="shared" si="3"/>
        <v>74600</v>
      </c>
      <c r="I89" s="30">
        <v>74600</v>
      </c>
      <c r="J89" s="30"/>
      <c r="K89" s="30"/>
    </row>
    <row r="90" spans="1:11" ht="63" customHeight="1" x14ac:dyDescent="0.25">
      <c r="B90" s="33" t="s">
        <v>114</v>
      </c>
      <c r="C90" s="33" t="s">
        <v>115</v>
      </c>
      <c r="D90" s="33" t="s">
        <v>116</v>
      </c>
      <c r="E90" s="38" t="s">
        <v>117</v>
      </c>
      <c r="F90" s="67"/>
      <c r="G90" s="23"/>
      <c r="H90" s="30">
        <f t="shared" si="3"/>
        <v>98000</v>
      </c>
      <c r="I90" s="30">
        <v>98000</v>
      </c>
      <c r="J90" s="30"/>
      <c r="K90" s="30"/>
    </row>
    <row r="91" spans="1:11" ht="145.15" customHeight="1" x14ac:dyDescent="0.25">
      <c r="B91" s="33" t="s">
        <v>93</v>
      </c>
      <c r="C91" s="33" t="s">
        <v>94</v>
      </c>
      <c r="D91" s="33" t="s">
        <v>40</v>
      </c>
      <c r="E91" s="38" t="s">
        <v>95</v>
      </c>
      <c r="F91" s="67" t="s">
        <v>408</v>
      </c>
      <c r="G91" s="23"/>
      <c r="H91" s="30">
        <f t="shared" si="3"/>
        <v>2500000</v>
      </c>
      <c r="I91" s="30">
        <v>2500000</v>
      </c>
      <c r="J91" s="30"/>
      <c r="K91" s="30"/>
    </row>
    <row r="92" spans="1:11" s="8" customFormat="1" ht="66.599999999999994" customHeight="1" x14ac:dyDescent="0.2">
      <c r="A92" s="7"/>
      <c r="B92" s="23"/>
      <c r="C92" s="39"/>
      <c r="D92" s="39"/>
      <c r="E92" s="39"/>
      <c r="F92" s="32" t="s">
        <v>96</v>
      </c>
      <c r="G92" s="23" t="s">
        <v>146</v>
      </c>
      <c r="H92" s="29">
        <f t="shared" si="3"/>
        <v>10717428</v>
      </c>
      <c r="I92" s="29">
        <f>I93+I94+I95+I96+I97+I98+I99+I100+I101+I102</f>
        <v>10717428</v>
      </c>
      <c r="J92" s="29">
        <f>J93+J94+J95+J96+J97+J98+J99+J100+J101+J102</f>
        <v>0</v>
      </c>
      <c r="K92" s="29">
        <f>K93+K94+K95+K96+K97+K98+K99+K100+K101+K102</f>
        <v>0</v>
      </c>
    </row>
    <row r="93" spans="1:11" ht="50.25" customHeight="1" x14ac:dyDescent="0.2">
      <c r="B93" s="33" t="s">
        <v>97</v>
      </c>
      <c r="C93" s="33" t="s">
        <v>98</v>
      </c>
      <c r="D93" s="33" t="s">
        <v>89</v>
      </c>
      <c r="E93" s="25" t="s">
        <v>99</v>
      </c>
      <c r="F93" s="24"/>
      <c r="G93" s="23"/>
      <c r="H93" s="30">
        <f t="shared" si="3"/>
        <v>25000</v>
      </c>
      <c r="I93" s="30">
        <v>25000</v>
      </c>
      <c r="J93" s="30"/>
      <c r="K93" s="30"/>
    </row>
    <row r="94" spans="1:11" ht="50.25" customHeight="1" x14ac:dyDescent="0.2">
      <c r="B94" s="33" t="s">
        <v>100</v>
      </c>
      <c r="C94" s="33" t="s">
        <v>101</v>
      </c>
      <c r="D94" s="33" t="s">
        <v>102</v>
      </c>
      <c r="E94" s="25" t="s">
        <v>103</v>
      </c>
      <c r="F94" s="24"/>
      <c r="G94" s="23"/>
      <c r="H94" s="30">
        <f t="shared" si="3"/>
        <v>153000</v>
      </c>
      <c r="I94" s="30">
        <v>153000</v>
      </c>
      <c r="J94" s="30"/>
      <c r="K94" s="30"/>
    </row>
    <row r="95" spans="1:11" ht="65.25" customHeight="1" x14ac:dyDescent="0.2">
      <c r="B95" s="33" t="s">
        <v>104</v>
      </c>
      <c r="C95" s="33" t="s">
        <v>105</v>
      </c>
      <c r="D95" s="33" t="s">
        <v>102</v>
      </c>
      <c r="E95" s="38" t="s">
        <v>106</v>
      </c>
      <c r="F95" s="24"/>
      <c r="G95" s="23"/>
      <c r="H95" s="30">
        <f t="shared" si="3"/>
        <v>3000000</v>
      </c>
      <c r="I95" s="30">
        <v>3000000</v>
      </c>
      <c r="J95" s="30"/>
      <c r="K95" s="30"/>
    </row>
    <row r="96" spans="1:11" ht="76.5" customHeight="1" x14ac:dyDescent="0.2">
      <c r="B96" s="33" t="s">
        <v>107</v>
      </c>
      <c r="C96" s="33" t="s">
        <v>108</v>
      </c>
      <c r="D96" s="33" t="s">
        <v>102</v>
      </c>
      <c r="E96" s="38" t="s">
        <v>109</v>
      </c>
      <c r="F96" s="24"/>
      <c r="G96" s="23"/>
      <c r="H96" s="30">
        <f t="shared" si="3"/>
        <v>160000</v>
      </c>
      <c r="I96" s="30">
        <v>160000</v>
      </c>
      <c r="J96" s="30"/>
      <c r="K96" s="30"/>
    </row>
    <row r="97" spans="2:11" ht="150" customHeight="1" x14ac:dyDescent="0.25">
      <c r="B97" s="33" t="s">
        <v>110</v>
      </c>
      <c r="C97" s="33" t="s">
        <v>111</v>
      </c>
      <c r="D97" s="33" t="s">
        <v>112</v>
      </c>
      <c r="E97" s="35" t="s">
        <v>113</v>
      </c>
      <c r="F97" s="24"/>
      <c r="G97" s="23"/>
      <c r="H97" s="30">
        <f t="shared" si="3"/>
        <v>211200</v>
      </c>
      <c r="I97" s="30">
        <v>211200</v>
      </c>
      <c r="J97" s="30"/>
      <c r="K97" s="30"/>
    </row>
    <row r="98" spans="2:11" ht="111.75" customHeight="1" x14ac:dyDescent="0.25">
      <c r="B98" s="33" t="s">
        <v>80</v>
      </c>
      <c r="C98" s="33" t="s">
        <v>81</v>
      </c>
      <c r="D98" s="33" t="s">
        <v>82</v>
      </c>
      <c r="E98" s="40" t="s">
        <v>83</v>
      </c>
      <c r="F98" s="24"/>
      <c r="G98" s="23"/>
      <c r="H98" s="30">
        <f t="shared" si="3"/>
        <v>320500</v>
      </c>
      <c r="I98" s="30">
        <f>190500+130000</f>
        <v>320500</v>
      </c>
      <c r="J98" s="30"/>
      <c r="K98" s="30"/>
    </row>
    <row r="99" spans="2:11" ht="45.75" customHeight="1" x14ac:dyDescent="0.25">
      <c r="B99" s="33" t="s">
        <v>87</v>
      </c>
      <c r="C99" s="33" t="s">
        <v>88</v>
      </c>
      <c r="D99" s="33" t="s">
        <v>89</v>
      </c>
      <c r="E99" s="40" t="s">
        <v>90</v>
      </c>
      <c r="F99" s="24"/>
      <c r="G99" s="23"/>
      <c r="H99" s="30">
        <f t="shared" si="3"/>
        <v>761800</v>
      </c>
      <c r="I99" s="30">
        <f>761800</f>
        <v>761800</v>
      </c>
      <c r="J99" s="30"/>
      <c r="K99" s="30"/>
    </row>
    <row r="100" spans="2:11" ht="208.15" customHeight="1" x14ac:dyDescent="0.2">
      <c r="B100" s="33" t="s">
        <v>91</v>
      </c>
      <c r="C100" s="33" t="s">
        <v>92</v>
      </c>
      <c r="D100" s="33" t="s">
        <v>89</v>
      </c>
      <c r="E100" s="38" t="s">
        <v>373</v>
      </c>
      <c r="F100" s="24" t="s">
        <v>237</v>
      </c>
      <c r="G100" s="23"/>
      <c r="H100" s="30">
        <f t="shared" si="3"/>
        <v>271200</v>
      </c>
      <c r="I100" s="30">
        <f>264200+7000</f>
        <v>271200</v>
      </c>
      <c r="J100" s="30"/>
      <c r="K100" s="30"/>
    </row>
    <row r="101" spans="2:11" ht="54.75" customHeight="1" x14ac:dyDescent="0.2">
      <c r="B101" s="33" t="s">
        <v>114</v>
      </c>
      <c r="C101" s="33" t="s">
        <v>115</v>
      </c>
      <c r="D101" s="33" t="s">
        <v>116</v>
      </c>
      <c r="E101" s="38" t="s">
        <v>117</v>
      </c>
      <c r="F101" s="24"/>
      <c r="G101" s="23"/>
      <c r="H101" s="30">
        <f t="shared" si="3"/>
        <v>5030480</v>
      </c>
      <c r="I101" s="30">
        <f>2311480+386000+2340000-7000</f>
        <v>5030480</v>
      </c>
      <c r="J101" s="30"/>
      <c r="K101" s="30"/>
    </row>
    <row r="102" spans="2:11" ht="54.75" customHeight="1" x14ac:dyDescent="0.25">
      <c r="B102" s="119" t="s">
        <v>93</v>
      </c>
      <c r="C102" s="119" t="s">
        <v>94</v>
      </c>
      <c r="D102" s="119" t="s">
        <v>40</v>
      </c>
      <c r="E102" s="121" t="s">
        <v>95</v>
      </c>
      <c r="F102" s="24"/>
      <c r="G102" s="23"/>
      <c r="H102" s="30">
        <f t="shared" si="3"/>
        <v>784248</v>
      </c>
      <c r="I102" s="30">
        <f>I103+I104</f>
        <v>784248</v>
      </c>
      <c r="J102" s="30">
        <f>J103+J104</f>
        <v>0</v>
      </c>
      <c r="K102" s="30">
        <f>K103+K104</f>
        <v>0</v>
      </c>
    </row>
    <row r="103" spans="2:11" ht="135" customHeight="1" x14ac:dyDescent="0.2">
      <c r="B103" s="33"/>
      <c r="C103" s="33"/>
      <c r="D103" s="33"/>
      <c r="E103" s="38"/>
      <c r="F103" s="24" t="s">
        <v>409</v>
      </c>
      <c r="G103" s="23"/>
      <c r="H103" s="30">
        <f>I103+J103</f>
        <v>622080</v>
      </c>
      <c r="I103" s="30">
        <v>622080</v>
      </c>
      <c r="J103" s="30"/>
      <c r="K103" s="30"/>
    </row>
    <row r="104" spans="2:11" ht="144.6" customHeight="1" x14ac:dyDescent="0.2">
      <c r="B104" s="33"/>
      <c r="C104" s="33"/>
      <c r="D104" s="33"/>
      <c r="E104" s="38"/>
      <c r="F104" s="24" t="s">
        <v>410</v>
      </c>
      <c r="G104" s="23"/>
      <c r="H104" s="30">
        <f>I104+J104</f>
        <v>162168</v>
      </c>
      <c r="I104" s="30">
        <v>162168</v>
      </c>
      <c r="J104" s="30"/>
      <c r="K104" s="30"/>
    </row>
    <row r="105" spans="2:11" ht="89.45" customHeight="1" x14ac:dyDescent="0.2">
      <c r="B105" s="33"/>
      <c r="C105" s="33"/>
      <c r="D105" s="33"/>
      <c r="E105" s="38"/>
      <c r="F105" s="32" t="s">
        <v>248</v>
      </c>
      <c r="G105" s="23" t="s">
        <v>149</v>
      </c>
      <c r="H105" s="29">
        <f>H107+H108+H112+H113+H111+H110+H109+H106</f>
        <v>44670</v>
      </c>
      <c r="I105" s="29">
        <f>I107+I108+I112+I113+I111+I110+I109+I106</f>
        <v>44670</v>
      </c>
      <c r="J105" s="29">
        <f>J107+J108+J112+J113+J111+J110+J109+J106</f>
        <v>0</v>
      </c>
      <c r="K105" s="29">
        <f>K107+K108+K112+K113+K111+K110+K109+K106</f>
        <v>0</v>
      </c>
    </row>
    <row r="106" spans="2:11" ht="65.45" hidden="1" customHeight="1" x14ac:dyDescent="0.25">
      <c r="B106" s="33"/>
      <c r="C106" s="119" t="s">
        <v>270</v>
      </c>
      <c r="D106" s="119" t="s">
        <v>271</v>
      </c>
      <c r="E106" s="120" t="s">
        <v>272</v>
      </c>
      <c r="F106" s="32"/>
      <c r="G106" s="23"/>
      <c r="H106" s="30">
        <f t="shared" ref="H106:H113" si="4">I106+J106</f>
        <v>0</v>
      </c>
      <c r="I106" s="30"/>
      <c r="J106" s="30"/>
      <c r="K106" s="30"/>
    </row>
    <row r="107" spans="2:11" ht="69.75" hidden="1" customHeight="1" x14ac:dyDescent="0.25">
      <c r="B107" s="122" t="s">
        <v>269</v>
      </c>
      <c r="C107" s="123" t="s">
        <v>246</v>
      </c>
      <c r="D107" s="123" t="s">
        <v>161</v>
      </c>
      <c r="E107" s="124" t="s">
        <v>249</v>
      </c>
      <c r="F107" s="24" t="s">
        <v>257</v>
      </c>
      <c r="G107" s="23"/>
      <c r="H107" s="30">
        <f t="shared" si="4"/>
        <v>0</v>
      </c>
      <c r="I107" s="30"/>
      <c r="J107" s="30"/>
      <c r="K107" s="30"/>
    </row>
    <row r="108" spans="2:11" ht="66" customHeight="1" x14ac:dyDescent="0.25">
      <c r="B108" s="123" t="s">
        <v>245</v>
      </c>
      <c r="C108" s="123" t="s">
        <v>74</v>
      </c>
      <c r="D108" s="123" t="s">
        <v>75</v>
      </c>
      <c r="E108" s="35" t="s">
        <v>374</v>
      </c>
      <c r="F108" s="24" t="s">
        <v>234</v>
      </c>
      <c r="G108" s="23"/>
      <c r="H108" s="30">
        <f t="shared" si="4"/>
        <v>44670</v>
      </c>
      <c r="I108" s="30">
        <v>44670</v>
      </c>
      <c r="J108" s="30"/>
      <c r="K108" s="30"/>
    </row>
    <row r="109" spans="2:11" ht="77.45" hidden="1" customHeight="1" x14ac:dyDescent="0.25">
      <c r="B109" s="123" t="s">
        <v>73</v>
      </c>
      <c r="C109" s="122" t="s">
        <v>266</v>
      </c>
      <c r="D109" s="122" t="s">
        <v>243</v>
      </c>
      <c r="E109" s="35" t="s">
        <v>267</v>
      </c>
      <c r="F109" s="24"/>
      <c r="G109" s="23"/>
      <c r="H109" s="30">
        <f t="shared" si="4"/>
        <v>0</v>
      </c>
      <c r="I109" s="30"/>
      <c r="J109" s="30"/>
      <c r="K109" s="30"/>
    </row>
    <row r="110" spans="2:11" ht="66.599999999999994" hidden="1" customHeight="1" x14ac:dyDescent="0.25">
      <c r="B110" s="123" t="s">
        <v>268</v>
      </c>
      <c r="C110" s="123" t="s">
        <v>176</v>
      </c>
      <c r="D110" s="122" t="s">
        <v>124</v>
      </c>
      <c r="E110" s="35" t="s">
        <v>265</v>
      </c>
      <c r="F110" s="24"/>
      <c r="G110" s="23"/>
      <c r="H110" s="30">
        <f t="shared" si="4"/>
        <v>0</v>
      </c>
      <c r="I110" s="30"/>
      <c r="J110" s="30"/>
      <c r="K110" s="30"/>
    </row>
    <row r="111" spans="2:11" ht="61.9" hidden="1" customHeight="1" x14ac:dyDescent="0.25">
      <c r="B111" s="123" t="s">
        <v>175</v>
      </c>
      <c r="C111" s="122" t="s">
        <v>140</v>
      </c>
      <c r="D111" s="122" t="s">
        <v>141</v>
      </c>
      <c r="E111" s="35" t="s">
        <v>142</v>
      </c>
      <c r="F111" s="24"/>
      <c r="G111" s="23"/>
      <c r="H111" s="30">
        <f t="shared" si="4"/>
        <v>0</v>
      </c>
      <c r="I111" s="30"/>
      <c r="J111" s="30"/>
      <c r="K111" s="30"/>
    </row>
    <row r="112" spans="2:11" ht="133.5" hidden="1" customHeight="1" x14ac:dyDescent="0.25">
      <c r="B112" s="122" t="s">
        <v>259</v>
      </c>
      <c r="C112" s="122" t="s">
        <v>94</v>
      </c>
      <c r="D112" s="122" t="s">
        <v>40</v>
      </c>
      <c r="E112" s="40" t="s">
        <v>95</v>
      </c>
      <c r="F112" s="24" t="s">
        <v>254</v>
      </c>
      <c r="G112" s="23"/>
      <c r="H112" s="30">
        <f t="shared" si="4"/>
        <v>0</v>
      </c>
      <c r="I112" s="30"/>
      <c r="J112" s="30"/>
      <c r="K112" s="30"/>
    </row>
    <row r="113" spans="1:11" ht="192" hidden="1" customHeight="1" x14ac:dyDescent="0.25">
      <c r="B113" s="122" t="s">
        <v>93</v>
      </c>
      <c r="C113" s="125" t="s">
        <v>252</v>
      </c>
      <c r="D113" s="125" t="s">
        <v>40</v>
      </c>
      <c r="E113" s="126" t="s">
        <v>253</v>
      </c>
      <c r="F113" s="24" t="s">
        <v>255</v>
      </c>
      <c r="G113" s="23"/>
      <c r="H113" s="30">
        <f t="shared" si="4"/>
        <v>0</v>
      </c>
      <c r="I113" s="30"/>
      <c r="J113" s="30"/>
      <c r="K113" s="30"/>
    </row>
    <row r="114" spans="1:11" ht="54.75" hidden="1" customHeight="1" x14ac:dyDescent="0.25">
      <c r="B114" s="125" t="s">
        <v>251</v>
      </c>
      <c r="C114" s="33"/>
      <c r="D114" s="33"/>
      <c r="E114" s="38"/>
      <c r="F114" s="24"/>
      <c r="G114" s="23"/>
      <c r="H114" s="30"/>
      <c r="I114" s="30"/>
      <c r="J114" s="30"/>
      <c r="K114" s="30"/>
    </row>
    <row r="115" spans="1:11" s="95" customFormat="1" ht="40.15" customHeight="1" x14ac:dyDescent="0.3">
      <c r="A115" s="90"/>
      <c r="B115" s="98"/>
      <c r="C115" s="94"/>
      <c r="D115" s="94"/>
      <c r="E115" s="94" t="s">
        <v>10</v>
      </c>
      <c r="F115" s="99"/>
      <c r="G115" s="94"/>
      <c r="H115" s="61">
        <f>I115+J115</f>
        <v>28640577</v>
      </c>
      <c r="I115" s="61">
        <f>I92+I83+I76+I45+I78+I79+I105</f>
        <v>27414167</v>
      </c>
      <c r="J115" s="61">
        <f>J92+J83+J76+J45+J78+J79+J105</f>
        <v>1226410</v>
      </c>
      <c r="K115" s="61">
        <f>K92+K83+K76+K45+K78+K79+K105</f>
        <v>1226410</v>
      </c>
    </row>
    <row r="116" spans="1:11" s="8" customFormat="1" ht="47.25" customHeight="1" x14ac:dyDescent="0.2">
      <c r="A116" s="7"/>
      <c r="B116" s="22" t="s">
        <v>167</v>
      </c>
      <c r="C116" s="39"/>
      <c r="D116" s="39"/>
      <c r="E116" s="100" t="s">
        <v>219</v>
      </c>
      <c r="F116" s="32"/>
      <c r="G116" s="39"/>
      <c r="H116" s="29"/>
      <c r="I116" s="29"/>
      <c r="J116" s="29"/>
      <c r="K116" s="29"/>
    </row>
    <row r="117" spans="1:11" s="8" customFormat="1" ht="54.75" customHeight="1" x14ac:dyDescent="0.25">
      <c r="A117" s="7"/>
      <c r="B117" s="22" t="s">
        <v>168</v>
      </c>
      <c r="C117" s="39"/>
      <c r="D117" s="39"/>
      <c r="E117" s="78" t="s">
        <v>219</v>
      </c>
      <c r="F117" s="32"/>
      <c r="G117" s="39"/>
      <c r="H117" s="29"/>
      <c r="I117" s="29"/>
      <c r="J117" s="29"/>
      <c r="K117" s="29"/>
    </row>
    <row r="118" spans="1:11" s="8" customFormat="1" ht="63.75" customHeight="1" x14ac:dyDescent="0.2">
      <c r="A118" s="7"/>
      <c r="B118" s="41"/>
      <c r="C118" s="41"/>
      <c r="D118" s="41"/>
      <c r="E118" s="41"/>
      <c r="F118" s="32" t="s">
        <v>359</v>
      </c>
      <c r="G118" s="23" t="s">
        <v>360</v>
      </c>
      <c r="H118" s="29">
        <f t="shared" ref="H118:H126" si="5">I118+J118</f>
        <v>1953200</v>
      </c>
      <c r="I118" s="29">
        <f>I119+I120+I121</f>
        <v>1953200</v>
      </c>
      <c r="J118" s="29">
        <f>J119+J120+J121</f>
        <v>0</v>
      </c>
      <c r="K118" s="29">
        <f>K119+K120+K121</f>
        <v>0</v>
      </c>
    </row>
    <row r="119" spans="1:11" s="8" customFormat="1" ht="111" customHeight="1" x14ac:dyDescent="0.2">
      <c r="A119" s="7"/>
      <c r="B119" s="33" t="s">
        <v>202</v>
      </c>
      <c r="C119" s="33" t="s">
        <v>203</v>
      </c>
      <c r="D119" s="33" t="s">
        <v>124</v>
      </c>
      <c r="E119" s="42" t="s">
        <v>204</v>
      </c>
      <c r="F119" s="24"/>
      <c r="G119" s="23"/>
      <c r="H119" s="29">
        <f t="shared" si="5"/>
        <v>1825700</v>
      </c>
      <c r="I119" s="30">
        <f>1550800+274900</f>
        <v>1825700</v>
      </c>
      <c r="J119" s="30"/>
      <c r="K119" s="30"/>
    </row>
    <row r="120" spans="1:11" s="8" customFormat="1" ht="48" customHeight="1" x14ac:dyDescent="0.2">
      <c r="A120" s="7"/>
      <c r="B120" s="33" t="s">
        <v>188</v>
      </c>
      <c r="C120" s="33" t="s">
        <v>189</v>
      </c>
      <c r="D120" s="33" t="s">
        <v>124</v>
      </c>
      <c r="E120" s="42" t="s">
        <v>190</v>
      </c>
      <c r="F120" s="24"/>
      <c r="G120" s="23"/>
      <c r="H120" s="29">
        <f t="shared" si="5"/>
        <v>127500</v>
      </c>
      <c r="I120" s="30">
        <v>127500</v>
      </c>
      <c r="J120" s="29"/>
      <c r="K120" s="29"/>
    </row>
    <row r="121" spans="1:11" s="8" customFormat="1" ht="231.75" hidden="1" customHeight="1" x14ac:dyDescent="0.2">
      <c r="A121" s="7"/>
      <c r="B121" s="33" t="s">
        <v>308</v>
      </c>
      <c r="C121" s="33" t="s">
        <v>309</v>
      </c>
      <c r="D121" s="33" t="s">
        <v>8</v>
      </c>
      <c r="E121" s="42" t="s">
        <v>310</v>
      </c>
      <c r="F121" s="24"/>
      <c r="G121" s="23"/>
      <c r="H121" s="29">
        <f t="shared" si="5"/>
        <v>0</v>
      </c>
      <c r="I121" s="30"/>
      <c r="J121" s="29"/>
      <c r="K121" s="29"/>
    </row>
    <row r="122" spans="1:11" s="8" customFormat="1" ht="74.45" hidden="1" customHeight="1" x14ac:dyDescent="0.2">
      <c r="A122" s="7"/>
      <c r="B122" s="33"/>
      <c r="C122" s="33"/>
      <c r="D122" s="33"/>
      <c r="E122" s="42"/>
      <c r="F122" s="32" t="s">
        <v>244</v>
      </c>
      <c r="G122" s="23" t="s">
        <v>171</v>
      </c>
      <c r="H122" s="29">
        <f t="shared" si="5"/>
        <v>0</v>
      </c>
      <c r="I122" s="29">
        <f>I123</f>
        <v>0</v>
      </c>
      <c r="J122" s="29">
        <f>J123</f>
        <v>0</v>
      </c>
      <c r="K122" s="29">
        <f>K123</f>
        <v>0</v>
      </c>
    </row>
    <row r="123" spans="1:11" s="8" customFormat="1" ht="110.45" hidden="1" customHeight="1" x14ac:dyDescent="0.2">
      <c r="A123" s="7"/>
      <c r="B123" s="33" t="s">
        <v>202</v>
      </c>
      <c r="C123" s="33" t="s">
        <v>203</v>
      </c>
      <c r="D123" s="33" t="s">
        <v>124</v>
      </c>
      <c r="E123" s="42" t="s">
        <v>204</v>
      </c>
      <c r="F123" s="24"/>
      <c r="G123" s="23"/>
      <c r="H123" s="29">
        <f t="shared" si="5"/>
        <v>0</v>
      </c>
      <c r="I123" s="30"/>
      <c r="J123" s="136"/>
      <c r="K123" s="136"/>
    </row>
    <row r="124" spans="1:11" s="8" customFormat="1" ht="90.75" hidden="1" customHeight="1" x14ac:dyDescent="0.2">
      <c r="A124" s="7"/>
      <c r="B124" s="33"/>
      <c r="C124" s="33"/>
      <c r="D124" s="33"/>
      <c r="E124" s="42"/>
      <c r="F124" s="32" t="s">
        <v>248</v>
      </c>
      <c r="G124" s="23" t="s">
        <v>149</v>
      </c>
      <c r="H124" s="29">
        <f t="shared" si="5"/>
        <v>0</v>
      </c>
      <c r="I124" s="30">
        <f>I125+I126</f>
        <v>0</v>
      </c>
      <c r="J124" s="30">
        <f>J125+J126</f>
        <v>0</v>
      </c>
      <c r="K124" s="30">
        <f>K125+K126</f>
        <v>0</v>
      </c>
    </row>
    <row r="125" spans="1:11" s="8" customFormat="1" ht="61.15" hidden="1" customHeight="1" x14ac:dyDescent="0.25">
      <c r="A125" s="7"/>
      <c r="B125" s="33" t="s">
        <v>276</v>
      </c>
      <c r="C125" s="133" t="s">
        <v>270</v>
      </c>
      <c r="D125" s="133" t="s">
        <v>271</v>
      </c>
      <c r="E125" s="120" t="s">
        <v>274</v>
      </c>
      <c r="F125" s="24"/>
      <c r="G125" s="23"/>
      <c r="H125" s="29">
        <f t="shared" si="5"/>
        <v>0</v>
      </c>
      <c r="I125" s="30"/>
      <c r="J125" s="29"/>
      <c r="K125" s="29"/>
    </row>
    <row r="126" spans="1:11" s="8" customFormat="1" ht="110.45" hidden="1" customHeight="1" x14ac:dyDescent="0.2">
      <c r="A126" s="7"/>
      <c r="B126" s="23" t="s">
        <v>202</v>
      </c>
      <c r="C126" s="23" t="s">
        <v>203</v>
      </c>
      <c r="D126" s="23" t="s">
        <v>124</v>
      </c>
      <c r="E126" s="42" t="s">
        <v>307</v>
      </c>
      <c r="F126" s="24"/>
      <c r="G126" s="39"/>
      <c r="H126" s="29">
        <f t="shared" si="5"/>
        <v>0</v>
      </c>
      <c r="I126" s="30"/>
      <c r="J126" s="29"/>
      <c r="K126" s="29"/>
    </row>
    <row r="127" spans="1:11" s="8" customFormat="1" ht="30.75" customHeight="1" x14ac:dyDescent="0.2">
      <c r="A127" s="7"/>
      <c r="B127" s="23"/>
      <c r="C127" s="39"/>
      <c r="D127" s="39"/>
      <c r="E127" s="94" t="s">
        <v>10</v>
      </c>
      <c r="F127" s="99"/>
      <c r="G127" s="94"/>
      <c r="H127" s="61">
        <f>H118+H124+H122</f>
        <v>1953200</v>
      </c>
      <c r="I127" s="61">
        <f>I118+I124+I122</f>
        <v>1953200</v>
      </c>
      <c r="J127" s="61">
        <f>J118+J124+J122</f>
        <v>0</v>
      </c>
      <c r="K127" s="61">
        <f>K118+K124+K122</f>
        <v>0</v>
      </c>
    </row>
    <row r="128" spans="1:11" ht="63" customHeight="1" x14ac:dyDescent="0.2">
      <c r="B128" s="49">
        <v>1000000</v>
      </c>
      <c r="C128" s="101"/>
      <c r="D128" s="101"/>
      <c r="E128" s="97" t="s">
        <v>220</v>
      </c>
      <c r="F128" s="24"/>
      <c r="G128" s="23"/>
      <c r="H128" s="30"/>
      <c r="I128" s="30"/>
      <c r="J128" s="30"/>
      <c r="K128" s="30"/>
    </row>
    <row r="129" spans="1:11" ht="62.25" customHeight="1" x14ac:dyDescent="0.25">
      <c r="B129" s="49">
        <v>1010000</v>
      </c>
      <c r="C129" s="101"/>
      <c r="D129" s="101"/>
      <c r="E129" s="80" t="s">
        <v>220</v>
      </c>
      <c r="F129" s="24"/>
      <c r="G129" s="23"/>
      <c r="H129" s="30"/>
      <c r="I129" s="30"/>
      <c r="J129" s="30"/>
      <c r="K129" s="30"/>
    </row>
    <row r="130" spans="1:11" ht="69" customHeight="1" x14ac:dyDescent="0.2">
      <c r="B130" s="33" t="s">
        <v>122</v>
      </c>
      <c r="C130" s="33" t="s">
        <v>123</v>
      </c>
      <c r="D130" s="33" t="s">
        <v>124</v>
      </c>
      <c r="E130" s="25" t="s">
        <v>125</v>
      </c>
      <c r="F130" s="148" t="s">
        <v>385</v>
      </c>
      <c r="G130" s="23" t="s">
        <v>356</v>
      </c>
      <c r="H130" s="29">
        <f t="shared" ref="H130:H140" si="6">I130+J130</f>
        <v>159500</v>
      </c>
      <c r="I130" s="29">
        <v>159500</v>
      </c>
      <c r="J130" s="29"/>
      <c r="K130" s="29"/>
    </row>
    <row r="131" spans="1:11" ht="70.150000000000006" hidden="1" customHeight="1" x14ac:dyDescent="0.2">
      <c r="B131" s="33"/>
      <c r="C131" s="33"/>
      <c r="D131" s="33"/>
      <c r="E131" s="25"/>
      <c r="F131" s="32" t="s">
        <v>244</v>
      </c>
      <c r="G131" s="23" t="s">
        <v>171</v>
      </c>
      <c r="H131" s="29">
        <f>I131+J131</f>
        <v>0</v>
      </c>
      <c r="I131" s="29">
        <f>I133+I134+I135+I138+I132+I137+I136</f>
        <v>0</v>
      </c>
      <c r="J131" s="29">
        <f>J133+J134+J135+J138+J132+J137+J136</f>
        <v>0</v>
      </c>
      <c r="K131" s="29">
        <f>K133+K134+K135+K138+K132+K137+K136</f>
        <v>0</v>
      </c>
    </row>
    <row r="132" spans="1:11" ht="45" hidden="1" customHeight="1" x14ac:dyDescent="0.2">
      <c r="B132" s="133" t="s">
        <v>287</v>
      </c>
      <c r="C132" s="133" t="s">
        <v>288</v>
      </c>
      <c r="D132" s="133" t="s">
        <v>285</v>
      </c>
      <c r="E132" s="139" t="s">
        <v>289</v>
      </c>
      <c r="F132" s="32"/>
      <c r="G132" s="23"/>
      <c r="H132" s="30">
        <f t="shared" si="6"/>
        <v>0</v>
      </c>
      <c r="I132" s="30"/>
      <c r="J132" s="29"/>
      <c r="K132" s="29"/>
    </row>
    <row r="133" spans="1:11" ht="31.9" hidden="1" customHeight="1" x14ac:dyDescent="0.25">
      <c r="B133" s="123" t="s">
        <v>118</v>
      </c>
      <c r="C133" s="123" t="s">
        <v>119</v>
      </c>
      <c r="D133" s="123" t="s">
        <v>120</v>
      </c>
      <c r="E133" s="40" t="s">
        <v>121</v>
      </c>
      <c r="F133" s="24"/>
      <c r="G133" s="23"/>
      <c r="H133" s="30">
        <f t="shared" si="6"/>
        <v>0</v>
      </c>
      <c r="I133" s="30"/>
      <c r="J133" s="30"/>
      <c r="K133" s="30"/>
    </row>
    <row r="134" spans="1:11" ht="50.45" hidden="1" customHeight="1" x14ac:dyDescent="0.25">
      <c r="B134" s="122" t="s">
        <v>126</v>
      </c>
      <c r="C134" s="122" t="s">
        <v>127</v>
      </c>
      <c r="D134" s="122" t="s">
        <v>128</v>
      </c>
      <c r="E134" s="35" t="s">
        <v>222</v>
      </c>
      <c r="F134" s="24"/>
      <c r="G134" s="23"/>
      <c r="H134" s="30">
        <f t="shared" si="6"/>
        <v>0</v>
      </c>
      <c r="I134" s="30"/>
      <c r="J134" s="30"/>
      <c r="K134" s="30"/>
    </row>
    <row r="135" spans="1:11" ht="52.5" hidden="1" customHeight="1" x14ac:dyDescent="0.25">
      <c r="B135" s="122" t="s">
        <v>129</v>
      </c>
      <c r="C135" s="122" t="s">
        <v>130</v>
      </c>
      <c r="D135" s="122" t="s">
        <v>128</v>
      </c>
      <c r="E135" s="35" t="s">
        <v>131</v>
      </c>
      <c r="F135" s="24"/>
      <c r="G135" s="23"/>
      <c r="H135" s="30">
        <f t="shared" si="6"/>
        <v>0</v>
      </c>
      <c r="I135" s="30"/>
      <c r="J135" s="30"/>
      <c r="K135" s="30"/>
    </row>
    <row r="136" spans="1:11" ht="52.5" hidden="1" customHeight="1" x14ac:dyDescent="0.25">
      <c r="B136" s="122"/>
      <c r="C136" s="122"/>
      <c r="D136" s="122"/>
      <c r="E136" s="35"/>
      <c r="F136" s="24"/>
      <c r="G136" s="23"/>
      <c r="H136" s="30"/>
      <c r="I136" s="30"/>
      <c r="J136" s="30"/>
      <c r="K136" s="30"/>
    </row>
    <row r="137" spans="1:11" ht="52.5" hidden="1" customHeight="1" x14ac:dyDescent="0.25">
      <c r="B137" s="122" t="s">
        <v>317</v>
      </c>
      <c r="C137" s="122" t="s">
        <v>12</v>
      </c>
      <c r="D137" s="122" t="s">
        <v>13</v>
      </c>
      <c r="E137" s="40" t="s">
        <v>14</v>
      </c>
      <c r="F137" s="24" t="s">
        <v>324</v>
      </c>
      <c r="G137" s="23"/>
      <c r="H137" s="30">
        <f t="shared" si="6"/>
        <v>0</v>
      </c>
      <c r="I137" s="30"/>
      <c r="J137" s="30"/>
      <c r="K137" s="30"/>
    </row>
    <row r="138" spans="1:11" ht="52.5" hidden="1" customHeight="1" x14ac:dyDescent="0.25">
      <c r="B138" s="119"/>
      <c r="C138" s="119" t="s">
        <v>261</v>
      </c>
      <c r="D138" s="119" t="s">
        <v>134</v>
      </c>
      <c r="E138" s="120" t="s">
        <v>135</v>
      </c>
      <c r="F138" s="24"/>
      <c r="G138" s="23"/>
      <c r="H138" s="30">
        <f t="shared" si="6"/>
        <v>0</v>
      </c>
      <c r="I138" s="30"/>
      <c r="J138" s="30"/>
      <c r="K138" s="30"/>
    </row>
    <row r="139" spans="1:11" s="8" customFormat="1" ht="72" customHeight="1" x14ac:dyDescent="0.25">
      <c r="A139" s="7"/>
      <c r="B139" s="119"/>
      <c r="C139" s="39"/>
      <c r="D139" s="39"/>
      <c r="E139" s="39"/>
      <c r="F139" s="32" t="s">
        <v>355</v>
      </c>
      <c r="G139" s="23" t="s">
        <v>221</v>
      </c>
      <c r="H139" s="29">
        <f t="shared" si="6"/>
        <v>2189570</v>
      </c>
      <c r="I139" s="29">
        <f>I140+I143+I144+I145+I146</f>
        <v>1689570</v>
      </c>
      <c r="J139" s="29">
        <f>J140+J143+J144+J145+J146</f>
        <v>500000</v>
      </c>
      <c r="K139" s="29">
        <f>K140+K143+K144+K145+K146</f>
        <v>500000</v>
      </c>
    </row>
    <row r="140" spans="1:11" ht="39.6" customHeight="1" x14ac:dyDescent="0.25">
      <c r="B140" s="23">
        <v>1014082</v>
      </c>
      <c r="C140" s="43" t="s">
        <v>119</v>
      </c>
      <c r="D140" s="43" t="s">
        <v>120</v>
      </c>
      <c r="E140" s="38" t="s">
        <v>121</v>
      </c>
      <c r="F140" s="44"/>
      <c r="G140" s="45"/>
      <c r="H140" s="30">
        <f t="shared" si="6"/>
        <v>1190800</v>
      </c>
      <c r="I140" s="46">
        <f>184200+6600+1000000</f>
        <v>1190800</v>
      </c>
      <c r="J140" s="46"/>
      <c r="K140" s="46"/>
    </row>
    <row r="141" spans="1:11" ht="57.6" hidden="1" customHeight="1" x14ac:dyDescent="0.2">
      <c r="B141" s="43" t="s">
        <v>118</v>
      </c>
      <c r="C141" s="64"/>
      <c r="D141" s="64"/>
      <c r="E141" s="64"/>
      <c r="F141" s="24"/>
      <c r="G141" s="23"/>
      <c r="H141" s="30">
        <f>I141+J140</f>
        <v>0</v>
      </c>
      <c r="I141" s="30"/>
      <c r="J141" s="30"/>
      <c r="K141" s="30"/>
    </row>
    <row r="142" spans="1:11" ht="53.25" customHeight="1" x14ac:dyDescent="0.2">
      <c r="B142" s="64"/>
      <c r="C142" s="66"/>
      <c r="D142" s="66"/>
      <c r="E142" s="66"/>
      <c r="F142" s="24" t="s">
        <v>238</v>
      </c>
      <c r="G142" s="23"/>
      <c r="H142" s="30">
        <f>I142+J142</f>
        <v>50000</v>
      </c>
      <c r="I142" s="30">
        <v>50000</v>
      </c>
      <c r="J142" s="30"/>
      <c r="K142" s="30"/>
    </row>
    <row r="143" spans="1:11" ht="53.25" customHeight="1" x14ac:dyDescent="0.25">
      <c r="B143" s="33" t="s">
        <v>126</v>
      </c>
      <c r="C143" s="33" t="s">
        <v>127</v>
      </c>
      <c r="D143" s="33" t="s">
        <v>128</v>
      </c>
      <c r="E143" s="25" t="s">
        <v>222</v>
      </c>
      <c r="F143" s="67"/>
      <c r="G143" s="23"/>
      <c r="H143" s="30">
        <f>I143+J143</f>
        <v>242280</v>
      </c>
      <c r="I143" s="30">
        <f>39780+202500</f>
        <v>242280</v>
      </c>
      <c r="J143" s="30"/>
      <c r="K143" s="30"/>
    </row>
    <row r="144" spans="1:11" ht="50.25" customHeight="1" x14ac:dyDescent="0.25">
      <c r="B144" s="33" t="s">
        <v>129</v>
      </c>
      <c r="C144" s="33" t="s">
        <v>130</v>
      </c>
      <c r="D144" s="33" t="s">
        <v>128</v>
      </c>
      <c r="E144" s="25" t="s">
        <v>131</v>
      </c>
      <c r="F144" s="67"/>
      <c r="G144" s="23"/>
      <c r="H144" s="30">
        <f>I144+J144</f>
        <v>97940</v>
      </c>
      <c r="I144" s="30">
        <f>28500+69440</f>
        <v>97940</v>
      </c>
      <c r="J144" s="30"/>
      <c r="K144" s="30"/>
    </row>
    <row r="145" spans="1:12" ht="100.5" customHeight="1" x14ac:dyDescent="0.25">
      <c r="B145" s="33" t="s">
        <v>132</v>
      </c>
      <c r="C145" s="33" t="s">
        <v>133</v>
      </c>
      <c r="D145" s="33" t="s">
        <v>128</v>
      </c>
      <c r="E145" s="25" t="s">
        <v>183</v>
      </c>
      <c r="F145" s="67"/>
      <c r="G145" s="23"/>
      <c r="H145" s="30">
        <f>I145+J145</f>
        <v>35950</v>
      </c>
      <c r="I145" s="30">
        <f>11680+24270</f>
        <v>35950</v>
      </c>
      <c r="J145" s="30"/>
      <c r="K145" s="30"/>
    </row>
    <row r="146" spans="1:12" ht="33.75" customHeight="1" x14ac:dyDescent="0.2">
      <c r="B146" s="22" t="s">
        <v>260</v>
      </c>
      <c r="C146" s="22">
        <v>7622</v>
      </c>
      <c r="D146" s="22" t="s">
        <v>134</v>
      </c>
      <c r="E146" s="42" t="s">
        <v>135</v>
      </c>
      <c r="F146" s="24"/>
      <c r="G146" s="23"/>
      <c r="H146" s="30">
        <f>I146+J146</f>
        <v>622600</v>
      </c>
      <c r="I146" s="30">
        <v>122600</v>
      </c>
      <c r="J146" s="30">
        <v>500000</v>
      </c>
      <c r="K146" s="30">
        <f>J146</f>
        <v>500000</v>
      </c>
    </row>
    <row r="147" spans="1:12" ht="90.75" hidden="1" customHeight="1" x14ac:dyDescent="0.2">
      <c r="B147" s="22"/>
      <c r="C147" s="22"/>
      <c r="D147" s="22"/>
      <c r="E147" s="42"/>
      <c r="F147" s="32" t="s">
        <v>248</v>
      </c>
      <c r="G147" s="23" t="s">
        <v>149</v>
      </c>
      <c r="H147" s="29">
        <f>SUM(H148:H154)</f>
        <v>0</v>
      </c>
      <c r="I147" s="29">
        <f>SUM(I148:I154)</f>
        <v>0</v>
      </c>
      <c r="J147" s="29">
        <f>SUM(J148:J154)</f>
        <v>0</v>
      </c>
      <c r="K147" s="29">
        <f>SUM(K148:K154)</f>
        <v>0</v>
      </c>
      <c r="L147" s="29"/>
    </row>
    <row r="148" spans="1:12" s="135" customFormat="1" ht="77.45" hidden="1" customHeight="1" x14ac:dyDescent="0.25">
      <c r="A148" s="134"/>
      <c r="B148" s="119" t="s">
        <v>278</v>
      </c>
      <c r="C148" s="119" t="s">
        <v>270</v>
      </c>
      <c r="D148" s="119" t="s">
        <v>271</v>
      </c>
      <c r="E148" s="120" t="s">
        <v>279</v>
      </c>
      <c r="F148" s="24"/>
      <c r="G148" s="23"/>
      <c r="H148" s="30">
        <f>I148+J148</f>
        <v>0</v>
      </c>
      <c r="I148" s="30"/>
      <c r="J148" s="30"/>
      <c r="K148" s="30"/>
    </row>
    <row r="149" spans="1:12" s="135" customFormat="1" ht="64.900000000000006" hidden="1" customHeight="1" x14ac:dyDescent="0.25">
      <c r="A149" s="134"/>
      <c r="B149" s="22" t="s">
        <v>280</v>
      </c>
      <c r="C149" s="22" t="s">
        <v>281</v>
      </c>
      <c r="D149" s="22" t="s">
        <v>282</v>
      </c>
      <c r="E149" s="42" t="s">
        <v>335</v>
      </c>
      <c r="F149" s="24"/>
      <c r="G149" s="23"/>
      <c r="H149" s="30">
        <f t="shared" ref="H149:H154" si="7">I149+J149</f>
        <v>0</v>
      </c>
      <c r="I149" s="30"/>
      <c r="J149" s="30"/>
      <c r="K149" s="30"/>
    </row>
    <row r="150" spans="1:12" s="135" customFormat="1" ht="33.75" hidden="1" customHeight="1" x14ac:dyDescent="0.25">
      <c r="A150" s="134"/>
      <c r="B150" s="22" t="s">
        <v>283</v>
      </c>
      <c r="C150" s="22" t="s">
        <v>284</v>
      </c>
      <c r="D150" s="22" t="s">
        <v>285</v>
      </c>
      <c r="E150" s="42" t="s">
        <v>286</v>
      </c>
      <c r="F150" s="24"/>
      <c r="G150" s="23"/>
      <c r="H150" s="30">
        <f t="shared" si="7"/>
        <v>0</v>
      </c>
      <c r="I150" s="30"/>
      <c r="J150" s="30"/>
      <c r="K150" s="30"/>
    </row>
    <row r="151" spans="1:12" s="135" customFormat="1" ht="33.75" hidden="1" customHeight="1" x14ac:dyDescent="0.25">
      <c r="A151" s="134"/>
      <c r="B151" s="22" t="s">
        <v>287</v>
      </c>
      <c r="C151" s="22" t="s">
        <v>288</v>
      </c>
      <c r="D151" s="22" t="s">
        <v>285</v>
      </c>
      <c r="E151" s="42" t="s">
        <v>289</v>
      </c>
      <c r="F151" s="24"/>
      <c r="G151" s="23"/>
      <c r="H151" s="30">
        <f t="shared" si="7"/>
        <v>0</v>
      </c>
      <c r="I151" s="30"/>
      <c r="J151" s="30"/>
      <c r="K151" s="30"/>
    </row>
    <row r="152" spans="1:12" s="135" customFormat="1" ht="66" hidden="1" customHeight="1" x14ac:dyDescent="0.25">
      <c r="A152" s="134"/>
      <c r="B152" s="22" t="s">
        <v>290</v>
      </c>
      <c r="C152" s="22" t="s">
        <v>291</v>
      </c>
      <c r="D152" s="22" t="s">
        <v>292</v>
      </c>
      <c r="E152" s="42" t="s">
        <v>293</v>
      </c>
      <c r="F152" s="24"/>
      <c r="G152" s="23"/>
      <c r="H152" s="30">
        <f t="shared" si="7"/>
        <v>0</v>
      </c>
      <c r="I152" s="30"/>
      <c r="J152" s="30"/>
      <c r="K152" s="30"/>
    </row>
    <row r="153" spans="1:12" s="135" customFormat="1" ht="52.9" hidden="1" customHeight="1" x14ac:dyDescent="0.25">
      <c r="A153" s="134"/>
      <c r="B153" s="22" t="s">
        <v>294</v>
      </c>
      <c r="C153" s="22" t="s">
        <v>295</v>
      </c>
      <c r="D153" s="22" t="s">
        <v>120</v>
      </c>
      <c r="E153" s="42" t="s">
        <v>296</v>
      </c>
      <c r="F153" s="24"/>
      <c r="G153" s="23"/>
      <c r="H153" s="30">
        <f t="shared" si="7"/>
        <v>0</v>
      </c>
      <c r="I153" s="30"/>
      <c r="J153" s="30"/>
      <c r="K153" s="30"/>
    </row>
    <row r="154" spans="1:12" s="135" customFormat="1" ht="66" hidden="1" customHeight="1" x14ac:dyDescent="0.25">
      <c r="A154" s="134"/>
      <c r="B154" s="22" t="s">
        <v>297</v>
      </c>
      <c r="C154" s="22" t="s">
        <v>298</v>
      </c>
      <c r="D154" s="22" t="s">
        <v>128</v>
      </c>
      <c r="E154" s="42" t="s">
        <v>299</v>
      </c>
      <c r="F154" s="24"/>
      <c r="G154" s="23"/>
      <c r="H154" s="30">
        <f t="shared" si="7"/>
        <v>0</v>
      </c>
      <c r="I154" s="30"/>
      <c r="J154" s="30"/>
      <c r="K154" s="30"/>
    </row>
    <row r="155" spans="1:12" s="8" customFormat="1" ht="32.25" customHeight="1" x14ac:dyDescent="0.2">
      <c r="A155" s="7"/>
      <c r="B155" s="22"/>
      <c r="C155" s="31"/>
      <c r="D155" s="31"/>
      <c r="E155" s="94" t="s">
        <v>10</v>
      </c>
      <c r="F155" s="99"/>
      <c r="G155" s="94"/>
      <c r="H155" s="61">
        <f>I155+J155</f>
        <v>2349070</v>
      </c>
      <c r="I155" s="61">
        <f>I139+I130+I131+I147</f>
        <v>1849070</v>
      </c>
      <c r="J155" s="61">
        <f>J139+J130+J131+J147</f>
        <v>500000</v>
      </c>
      <c r="K155" s="61">
        <f>K139+K130+K131+K147</f>
        <v>500000</v>
      </c>
    </row>
    <row r="156" spans="1:12" ht="15.75" hidden="1" x14ac:dyDescent="0.2">
      <c r="B156" s="22"/>
      <c r="C156" s="22"/>
      <c r="D156" s="22"/>
      <c r="E156" s="23"/>
      <c r="F156" s="24"/>
      <c r="G156" s="23"/>
      <c r="H156" s="23">
        <f>I156+J156</f>
        <v>0</v>
      </c>
      <c r="I156" s="23"/>
      <c r="J156" s="23"/>
      <c r="K156" s="23"/>
    </row>
    <row r="157" spans="1:12" ht="15.75" hidden="1" x14ac:dyDescent="0.2">
      <c r="B157" s="22"/>
      <c r="C157" s="22"/>
      <c r="D157" s="22"/>
      <c r="E157" s="23"/>
      <c r="F157" s="24"/>
      <c r="G157" s="23"/>
      <c r="H157" s="23">
        <f>I157+J157</f>
        <v>0</v>
      </c>
      <c r="I157" s="23"/>
      <c r="J157" s="23"/>
      <c r="K157" s="23"/>
    </row>
    <row r="158" spans="1:12" ht="15.75" hidden="1" x14ac:dyDescent="0.2">
      <c r="B158" s="22"/>
      <c r="C158" s="22"/>
      <c r="D158" s="22"/>
      <c r="E158" s="23"/>
      <c r="F158" s="24"/>
      <c r="G158" s="23"/>
      <c r="H158" s="23">
        <f>I158+J158</f>
        <v>0</v>
      </c>
      <c r="I158" s="23"/>
      <c r="J158" s="23"/>
      <c r="K158" s="23"/>
    </row>
    <row r="159" spans="1:12" ht="74.25" customHeight="1" x14ac:dyDescent="0.2">
      <c r="B159" s="49">
        <v>1200000</v>
      </c>
      <c r="C159" s="102"/>
      <c r="D159" s="102"/>
      <c r="E159" s="97" t="s">
        <v>223</v>
      </c>
      <c r="F159" s="24"/>
      <c r="G159" s="23"/>
      <c r="H159" s="23"/>
      <c r="I159" s="23"/>
      <c r="J159" s="23"/>
      <c r="K159" s="23"/>
    </row>
    <row r="160" spans="1:12" ht="79.5" customHeight="1" x14ac:dyDescent="0.25">
      <c r="B160" s="49">
        <v>1210000</v>
      </c>
      <c r="C160" s="103"/>
      <c r="D160" s="103"/>
      <c r="E160" s="80" t="s">
        <v>223</v>
      </c>
      <c r="F160" s="24"/>
      <c r="G160" s="23"/>
      <c r="H160" s="23"/>
      <c r="I160" s="23"/>
      <c r="J160" s="23"/>
      <c r="K160" s="23"/>
    </row>
    <row r="161" spans="2:11" ht="143.25" customHeight="1" x14ac:dyDescent="0.2">
      <c r="B161" s="23"/>
      <c r="C161" s="23"/>
      <c r="D161" s="23"/>
      <c r="E161" s="23"/>
      <c r="F161" s="32" t="s">
        <v>377</v>
      </c>
      <c r="G161" s="23" t="s">
        <v>378</v>
      </c>
      <c r="H161" s="29">
        <f>I161+J161</f>
        <v>25236867</v>
      </c>
      <c r="I161" s="29">
        <f>I164+I165+I166+I179+I183</f>
        <v>23219867</v>
      </c>
      <c r="J161" s="29">
        <f>J164+J165+J166+J179+J183</f>
        <v>2017000</v>
      </c>
      <c r="K161" s="29">
        <f>K164+K165+K166+K179+K183</f>
        <v>2017000</v>
      </c>
    </row>
    <row r="162" spans="2:11" ht="22.5" hidden="1" customHeight="1" x14ac:dyDescent="0.2">
      <c r="B162" s="23">
        <v>1216011</v>
      </c>
      <c r="C162" s="23">
        <v>6011</v>
      </c>
      <c r="D162" s="33" t="s">
        <v>151</v>
      </c>
      <c r="E162" s="42" t="s">
        <v>36</v>
      </c>
      <c r="F162" s="24"/>
      <c r="G162" s="23"/>
      <c r="H162" s="30">
        <f t="shared" ref="H162:H168" si="8">I162+J162</f>
        <v>0</v>
      </c>
      <c r="I162" s="30">
        <v>0</v>
      </c>
      <c r="J162" s="30">
        <f>J163+J165</f>
        <v>0</v>
      </c>
      <c r="K162" s="29"/>
    </row>
    <row r="163" spans="2:11" ht="27" hidden="1" customHeight="1" x14ac:dyDescent="0.2">
      <c r="B163" s="23"/>
      <c r="C163" s="23"/>
      <c r="D163" s="23"/>
      <c r="E163" s="47" t="s">
        <v>174</v>
      </c>
      <c r="F163" s="24" t="s">
        <v>182</v>
      </c>
      <c r="G163" s="23"/>
      <c r="H163" s="30">
        <f t="shared" si="8"/>
        <v>0</v>
      </c>
      <c r="I163" s="30"/>
      <c r="J163" s="30"/>
      <c r="K163" s="30"/>
    </row>
    <row r="164" spans="2:11" ht="63.75" customHeight="1" x14ac:dyDescent="0.2">
      <c r="B164" s="23">
        <v>1216012</v>
      </c>
      <c r="C164" s="23">
        <v>6012</v>
      </c>
      <c r="D164" s="22" t="s">
        <v>13</v>
      </c>
      <c r="E164" s="42" t="s">
        <v>400</v>
      </c>
      <c r="F164" s="24" t="s">
        <v>406</v>
      </c>
      <c r="G164" s="23"/>
      <c r="H164" s="30">
        <f>I164+J164</f>
        <v>575000</v>
      </c>
      <c r="I164" s="30">
        <v>575000</v>
      </c>
      <c r="J164" s="30">
        <v>0</v>
      </c>
      <c r="K164" s="30">
        <v>0</v>
      </c>
    </row>
    <row r="165" spans="2:11" ht="50.25" customHeight="1" x14ac:dyDescent="0.2">
      <c r="B165" s="23">
        <v>1216013</v>
      </c>
      <c r="C165" s="23">
        <v>6013</v>
      </c>
      <c r="D165" s="22" t="s">
        <v>13</v>
      </c>
      <c r="E165" s="42" t="s">
        <v>195</v>
      </c>
      <c r="F165" s="24" t="s">
        <v>406</v>
      </c>
      <c r="G165" s="23"/>
      <c r="H165" s="30">
        <f t="shared" si="8"/>
        <v>180000</v>
      </c>
      <c r="I165" s="30">
        <v>180000</v>
      </c>
      <c r="J165" s="30">
        <v>0</v>
      </c>
      <c r="K165" s="30">
        <v>0</v>
      </c>
    </row>
    <row r="166" spans="2:11" ht="41.25" customHeight="1" x14ac:dyDescent="0.25">
      <c r="B166" s="33" t="s">
        <v>11</v>
      </c>
      <c r="C166" s="33" t="s">
        <v>12</v>
      </c>
      <c r="D166" s="33" t="s">
        <v>13</v>
      </c>
      <c r="E166" s="25" t="s">
        <v>14</v>
      </c>
      <c r="F166" s="48" t="s">
        <v>389</v>
      </c>
      <c r="G166" s="23"/>
      <c r="H166" s="30">
        <f t="shared" si="8"/>
        <v>17227700</v>
      </c>
      <c r="I166" s="30">
        <f>I167+I168+I170</f>
        <v>17227700</v>
      </c>
      <c r="J166" s="30">
        <f>J167+J168+J170</f>
        <v>0</v>
      </c>
      <c r="K166" s="30">
        <f>K167+K168+K170</f>
        <v>0</v>
      </c>
    </row>
    <row r="167" spans="2:11" ht="147" customHeight="1" x14ac:dyDescent="0.2">
      <c r="B167" s="65"/>
      <c r="C167" s="65"/>
      <c r="D167" s="64"/>
      <c r="E167" s="68" t="s">
        <v>174</v>
      </c>
      <c r="F167" s="24" t="s">
        <v>417</v>
      </c>
      <c r="G167" s="23"/>
      <c r="H167" s="30">
        <f t="shared" si="8"/>
        <v>17017700</v>
      </c>
      <c r="I167" s="30">
        <f>3536400+13082500+398800</f>
        <v>17017700</v>
      </c>
      <c r="J167" s="30">
        <v>0</v>
      </c>
      <c r="K167" s="30">
        <v>0</v>
      </c>
    </row>
    <row r="168" spans="2:11" ht="115.5" customHeight="1" x14ac:dyDescent="0.2">
      <c r="B168" s="65"/>
      <c r="C168" s="65"/>
      <c r="D168" s="65"/>
      <c r="E168" s="65"/>
      <c r="F168" s="24" t="s">
        <v>391</v>
      </c>
      <c r="G168" s="23"/>
      <c r="H168" s="30">
        <f t="shared" si="8"/>
        <v>50000</v>
      </c>
      <c r="I168" s="30">
        <v>50000</v>
      </c>
      <c r="J168" s="30">
        <v>0</v>
      </c>
      <c r="K168" s="30">
        <f>J168</f>
        <v>0</v>
      </c>
    </row>
    <row r="169" spans="2:11" ht="14.25" hidden="1" customHeight="1" x14ac:dyDescent="0.2">
      <c r="B169" s="65"/>
      <c r="C169" s="65"/>
      <c r="D169" s="65"/>
      <c r="E169" s="65"/>
      <c r="F169" s="24" t="s">
        <v>15</v>
      </c>
      <c r="G169" s="23"/>
      <c r="H169" s="30">
        <v>0</v>
      </c>
      <c r="I169" s="30"/>
      <c r="J169" s="30"/>
      <c r="K169" s="30"/>
    </row>
    <row r="170" spans="2:11" ht="79.5" customHeight="1" x14ac:dyDescent="0.2">
      <c r="B170" s="65"/>
      <c r="C170" s="65"/>
      <c r="D170" s="65"/>
      <c r="E170" s="65"/>
      <c r="F170" s="24" t="s">
        <v>401</v>
      </c>
      <c r="G170" s="23"/>
      <c r="H170" s="30">
        <f>I170</f>
        <v>160000</v>
      </c>
      <c r="I170" s="30">
        <v>160000</v>
      </c>
      <c r="J170" s="30">
        <v>0</v>
      </c>
      <c r="K170" s="30">
        <v>0</v>
      </c>
    </row>
    <row r="171" spans="2:11" ht="78" hidden="1" customHeight="1" x14ac:dyDescent="0.2">
      <c r="B171" s="65"/>
      <c r="C171" s="65"/>
      <c r="D171" s="65"/>
      <c r="E171" s="65"/>
      <c r="F171" s="81" t="s">
        <v>336</v>
      </c>
      <c r="G171" s="64"/>
      <c r="H171" s="82">
        <f>I171+J171</f>
        <v>0</v>
      </c>
      <c r="I171" s="82"/>
      <c r="J171" s="82"/>
      <c r="K171" s="82"/>
    </row>
    <row r="172" spans="2:11" ht="372" hidden="1" customHeight="1" x14ac:dyDescent="0.2">
      <c r="B172" s="65"/>
      <c r="C172" s="65"/>
      <c r="D172" s="65"/>
      <c r="E172" s="65"/>
      <c r="F172" s="81" t="s">
        <v>337</v>
      </c>
      <c r="G172" s="64"/>
      <c r="H172" s="82">
        <f>I172+J172</f>
        <v>0</v>
      </c>
      <c r="I172" s="82"/>
      <c r="J172" s="82"/>
      <c r="K172" s="82"/>
    </row>
    <row r="173" spans="2:11" ht="69" hidden="1" customHeight="1" x14ac:dyDescent="0.2">
      <c r="B173" s="65"/>
      <c r="C173" s="65"/>
      <c r="D173" s="65"/>
      <c r="E173" s="65"/>
      <c r="F173" s="81"/>
      <c r="G173" s="64"/>
      <c r="H173" s="82"/>
      <c r="I173" s="82"/>
      <c r="J173" s="82"/>
      <c r="K173" s="82"/>
    </row>
    <row r="174" spans="2:11" ht="60" hidden="1" customHeight="1" x14ac:dyDescent="0.2">
      <c r="B174" s="65"/>
      <c r="C174" s="65"/>
      <c r="D174" s="65"/>
      <c r="E174" s="65"/>
      <c r="F174" s="81"/>
      <c r="G174" s="64"/>
      <c r="H174" s="82"/>
      <c r="I174" s="82"/>
      <c r="J174" s="82">
        <v>0</v>
      </c>
      <c r="K174" s="82">
        <v>0</v>
      </c>
    </row>
    <row r="175" spans="2:11" ht="119.25" hidden="1" customHeight="1" x14ac:dyDescent="0.2">
      <c r="B175" s="65"/>
      <c r="C175" s="65"/>
      <c r="D175" s="65"/>
      <c r="E175" s="65"/>
      <c r="F175" s="81"/>
      <c r="G175" s="64"/>
      <c r="H175" s="82"/>
      <c r="I175" s="82"/>
      <c r="J175" s="82"/>
      <c r="K175" s="82"/>
    </row>
    <row r="176" spans="2:11" ht="1.5" hidden="1" customHeight="1" x14ac:dyDescent="0.2">
      <c r="B176" s="65"/>
      <c r="C176" s="65"/>
      <c r="D176" s="65"/>
      <c r="E176" s="65"/>
      <c r="F176" s="81"/>
      <c r="G176" s="64"/>
      <c r="H176" s="82"/>
      <c r="I176" s="82"/>
      <c r="J176" s="82"/>
      <c r="K176" s="82"/>
    </row>
    <row r="177" spans="2:11" ht="81.75" hidden="1" customHeight="1" x14ac:dyDescent="0.2">
      <c r="B177" s="65"/>
      <c r="C177" s="65"/>
      <c r="D177" s="65"/>
      <c r="E177" s="65"/>
      <c r="F177" s="81"/>
      <c r="G177" s="64"/>
      <c r="H177" s="82"/>
      <c r="I177" s="82"/>
      <c r="J177" s="82"/>
      <c r="K177" s="82"/>
    </row>
    <row r="178" spans="2:11" ht="0.6" hidden="1" customHeight="1" x14ac:dyDescent="0.2">
      <c r="B178" s="65"/>
      <c r="C178" s="65"/>
      <c r="D178" s="65"/>
      <c r="E178" s="65"/>
      <c r="F178" s="81" t="s">
        <v>338</v>
      </c>
      <c r="G178" s="64"/>
      <c r="H178" s="82">
        <f t="shared" ref="H178:H186" si="9">I178+J178</f>
        <v>0</v>
      </c>
      <c r="I178" s="82"/>
      <c r="J178" s="82"/>
      <c r="K178" s="82"/>
    </row>
    <row r="179" spans="2:11" ht="42.75" customHeight="1" x14ac:dyDescent="0.2">
      <c r="B179" s="64">
        <v>1217310</v>
      </c>
      <c r="C179" s="64">
        <v>7310</v>
      </c>
      <c r="D179" s="69" t="s">
        <v>21</v>
      </c>
      <c r="E179" s="155" t="s">
        <v>153</v>
      </c>
      <c r="F179" s="81" t="s">
        <v>389</v>
      </c>
      <c r="G179" s="64"/>
      <c r="H179" s="158">
        <f>I179+J179</f>
        <v>2017000</v>
      </c>
      <c r="I179" s="158">
        <v>0</v>
      </c>
      <c r="J179" s="158">
        <f>J180+J181</f>
        <v>2017000</v>
      </c>
      <c r="K179" s="158">
        <f>J179</f>
        <v>2017000</v>
      </c>
    </row>
    <row r="180" spans="2:11" ht="54" customHeight="1" x14ac:dyDescent="0.2">
      <c r="B180" s="65"/>
      <c r="C180" s="65"/>
      <c r="D180" s="133"/>
      <c r="E180" s="154"/>
      <c r="F180" s="156" t="s">
        <v>398</v>
      </c>
      <c r="G180" s="65"/>
      <c r="H180" s="157">
        <f>I180+J180</f>
        <v>1050000</v>
      </c>
      <c r="I180" s="157">
        <v>0</v>
      </c>
      <c r="J180" s="157">
        <f>1050000</f>
        <v>1050000</v>
      </c>
      <c r="K180" s="157">
        <f>J180</f>
        <v>1050000</v>
      </c>
    </row>
    <row r="181" spans="2:11" ht="48.75" customHeight="1" x14ac:dyDescent="0.2">
      <c r="B181" s="65"/>
      <c r="C181" s="65"/>
      <c r="D181" s="65"/>
      <c r="E181" s="65"/>
      <c r="F181" s="156" t="s">
        <v>399</v>
      </c>
      <c r="G181" s="65"/>
      <c r="H181" s="157">
        <f t="shared" si="9"/>
        <v>967000</v>
      </c>
      <c r="I181" s="157">
        <v>0</v>
      </c>
      <c r="J181" s="157">
        <f>584000+383000</f>
        <v>967000</v>
      </c>
      <c r="K181" s="157">
        <f>J181</f>
        <v>967000</v>
      </c>
    </row>
    <row r="182" spans="2:11" ht="11.25" hidden="1" customHeight="1" x14ac:dyDescent="0.2">
      <c r="B182" s="71"/>
      <c r="C182" s="71" t="s">
        <v>7</v>
      </c>
      <c r="D182" s="71" t="s">
        <v>8</v>
      </c>
      <c r="E182" s="72" t="s">
        <v>9</v>
      </c>
      <c r="F182" s="156" t="s">
        <v>330</v>
      </c>
      <c r="G182" s="65"/>
      <c r="H182" s="84">
        <f t="shared" si="9"/>
        <v>0</v>
      </c>
      <c r="I182" s="157"/>
      <c r="J182" s="157"/>
      <c r="K182" s="157"/>
    </row>
    <row r="183" spans="2:11" ht="83.25" customHeight="1" x14ac:dyDescent="0.2">
      <c r="B183" s="49">
        <v>1217693</v>
      </c>
      <c r="C183" s="49">
        <v>7693</v>
      </c>
      <c r="D183" s="43" t="s">
        <v>8</v>
      </c>
      <c r="E183" s="25" t="s">
        <v>16</v>
      </c>
      <c r="F183" s="24" t="s">
        <v>390</v>
      </c>
      <c r="G183" s="23"/>
      <c r="H183" s="30">
        <f t="shared" si="9"/>
        <v>5237167</v>
      </c>
      <c r="I183" s="30">
        <f>3277000+1935769+24398</f>
        <v>5237167</v>
      </c>
      <c r="J183" s="30">
        <v>0</v>
      </c>
      <c r="K183" s="30">
        <v>0</v>
      </c>
    </row>
    <row r="184" spans="2:11" ht="150" hidden="1" customHeight="1" x14ac:dyDescent="0.2">
      <c r="B184" s="104">
        <v>1217693</v>
      </c>
      <c r="C184" s="104"/>
      <c r="D184" s="105"/>
      <c r="E184" s="106" t="s">
        <v>174</v>
      </c>
      <c r="F184" s="83" t="s">
        <v>177</v>
      </c>
      <c r="G184" s="66"/>
      <c r="H184" s="84">
        <f t="shared" si="9"/>
        <v>0</v>
      </c>
      <c r="I184" s="84"/>
      <c r="J184" s="84">
        <v>0</v>
      </c>
      <c r="K184" s="84"/>
    </row>
    <row r="185" spans="2:11" ht="49.5" hidden="1" customHeight="1" x14ac:dyDescent="0.2">
      <c r="B185" s="49"/>
      <c r="C185" s="49"/>
      <c r="D185" s="43"/>
      <c r="E185" s="25"/>
      <c r="F185" s="24" t="s">
        <v>180</v>
      </c>
      <c r="G185" s="23"/>
      <c r="H185" s="30">
        <f t="shared" si="9"/>
        <v>0</v>
      </c>
      <c r="I185" s="30"/>
      <c r="J185" s="30">
        <v>0</v>
      </c>
      <c r="K185" s="30">
        <v>0</v>
      </c>
    </row>
    <row r="186" spans="2:11" ht="95.25" customHeight="1" x14ac:dyDescent="0.2">
      <c r="B186" s="49"/>
      <c r="C186" s="49"/>
      <c r="D186" s="43"/>
      <c r="E186" s="25"/>
      <c r="F186" s="32" t="s">
        <v>392</v>
      </c>
      <c r="G186" s="23" t="s">
        <v>150</v>
      </c>
      <c r="H186" s="29">
        <f t="shared" si="9"/>
        <v>1257000</v>
      </c>
      <c r="I186" s="29">
        <f>I187+I194</f>
        <v>0</v>
      </c>
      <c r="J186" s="29">
        <f>J187+J194</f>
        <v>1257000</v>
      </c>
      <c r="K186" s="29">
        <f>K187+K194</f>
        <v>1257000</v>
      </c>
    </row>
    <row r="187" spans="2:11" ht="37.5" customHeight="1" x14ac:dyDescent="0.2">
      <c r="B187" s="64">
        <v>1217310</v>
      </c>
      <c r="C187" s="49">
        <v>7310</v>
      </c>
      <c r="D187" s="43" t="s">
        <v>21</v>
      </c>
      <c r="E187" s="25" t="s">
        <v>153</v>
      </c>
      <c r="F187" s="24"/>
      <c r="G187" s="23"/>
      <c r="H187" s="30">
        <f>I187+J187</f>
        <v>957000</v>
      </c>
      <c r="I187" s="30">
        <v>0</v>
      </c>
      <c r="J187" s="30">
        <f>200000+200000+150000+150000+157000+100000</f>
        <v>957000</v>
      </c>
      <c r="K187" s="30">
        <f>J187</f>
        <v>957000</v>
      </c>
    </row>
    <row r="188" spans="2:11" ht="39.6" hidden="1" customHeight="1" x14ac:dyDescent="0.2">
      <c r="B188" s="49">
        <v>1217310</v>
      </c>
      <c r="C188" s="49">
        <v>7321</v>
      </c>
      <c r="D188" s="43" t="s">
        <v>21</v>
      </c>
      <c r="E188" s="25" t="s">
        <v>163</v>
      </c>
      <c r="F188" s="24"/>
      <c r="G188" s="23"/>
      <c r="H188" s="30">
        <f t="shared" ref="H188:H203" si="10">I188+J188</f>
        <v>300000</v>
      </c>
      <c r="I188" s="30">
        <v>0</v>
      </c>
      <c r="J188" s="30">
        <f>200000+100000</f>
        <v>300000</v>
      </c>
      <c r="K188" s="30">
        <f>J188</f>
        <v>300000</v>
      </c>
    </row>
    <row r="189" spans="2:11" ht="85.5" hidden="1" customHeight="1" x14ac:dyDescent="0.2">
      <c r="B189" s="49">
        <v>1211020</v>
      </c>
      <c r="C189" s="49">
        <v>1020</v>
      </c>
      <c r="D189" s="43" t="s">
        <v>160</v>
      </c>
      <c r="E189" s="25" t="s">
        <v>232</v>
      </c>
      <c r="F189" s="24"/>
      <c r="G189" s="23"/>
      <c r="H189" s="30">
        <f t="shared" si="10"/>
        <v>0</v>
      </c>
      <c r="I189" s="30">
        <v>0</v>
      </c>
      <c r="J189" s="30"/>
      <c r="K189" s="30"/>
    </row>
    <row r="190" spans="2:11" ht="33" hidden="1" customHeight="1" x14ac:dyDescent="0.2">
      <c r="B190" s="49">
        <v>1217321</v>
      </c>
      <c r="C190" s="49">
        <v>7321</v>
      </c>
      <c r="D190" s="43" t="s">
        <v>21</v>
      </c>
      <c r="E190" s="25" t="s">
        <v>163</v>
      </c>
      <c r="F190" s="24"/>
      <c r="G190" s="23"/>
      <c r="H190" s="30">
        <f>I190+J190</f>
        <v>0</v>
      </c>
      <c r="I190" s="30">
        <v>0</v>
      </c>
      <c r="J190" s="30"/>
      <c r="K190" s="30"/>
    </row>
    <row r="191" spans="2:11" ht="38.25" hidden="1" customHeight="1" x14ac:dyDescent="0.2">
      <c r="B191" s="49">
        <v>1217322</v>
      </c>
      <c r="C191" s="49">
        <v>7322</v>
      </c>
      <c r="D191" s="43" t="s">
        <v>21</v>
      </c>
      <c r="E191" s="25" t="s">
        <v>258</v>
      </c>
      <c r="F191" s="24"/>
      <c r="G191" s="23"/>
      <c r="H191" s="30">
        <f t="shared" si="10"/>
        <v>0</v>
      </c>
      <c r="I191" s="30">
        <v>0</v>
      </c>
      <c r="J191" s="30"/>
      <c r="K191" s="30"/>
    </row>
    <row r="192" spans="2:11" ht="48.75" hidden="1" customHeight="1" x14ac:dyDescent="0.2">
      <c r="B192" s="49">
        <v>1216011</v>
      </c>
      <c r="C192" s="49">
        <v>6011</v>
      </c>
      <c r="D192" s="43" t="s">
        <v>151</v>
      </c>
      <c r="E192" s="25" t="s">
        <v>36</v>
      </c>
      <c r="F192" s="24" t="s">
        <v>162</v>
      </c>
      <c r="G192" s="23"/>
      <c r="H192" s="30">
        <f t="shared" si="10"/>
        <v>0</v>
      </c>
      <c r="I192" s="30">
        <v>0</v>
      </c>
      <c r="J192" s="30"/>
      <c r="K192" s="30"/>
    </row>
    <row r="193" spans="2:11" ht="51.75" hidden="1" customHeight="1" x14ac:dyDescent="0.2">
      <c r="B193" s="49">
        <v>1216013</v>
      </c>
      <c r="C193" s="49">
        <v>6013</v>
      </c>
      <c r="D193" s="43" t="s">
        <v>13</v>
      </c>
      <c r="E193" s="25" t="s">
        <v>195</v>
      </c>
      <c r="F193" s="24"/>
      <c r="G193" s="23"/>
      <c r="H193" s="30">
        <f t="shared" si="10"/>
        <v>0</v>
      </c>
      <c r="I193" s="30">
        <v>0</v>
      </c>
      <c r="J193" s="30">
        <f>2310000-2310000</f>
        <v>0</v>
      </c>
      <c r="K193" s="30">
        <f>J193</f>
        <v>0</v>
      </c>
    </row>
    <row r="194" spans="2:11" ht="46.5" customHeight="1" x14ac:dyDescent="0.2">
      <c r="B194" s="49">
        <v>1217321</v>
      </c>
      <c r="C194" s="49">
        <v>7321</v>
      </c>
      <c r="D194" s="43" t="s">
        <v>21</v>
      </c>
      <c r="E194" s="25" t="s">
        <v>163</v>
      </c>
      <c r="F194" s="24"/>
      <c r="G194" s="23"/>
      <c r="H194" s="30">
        <f t="shared" si="10"/>
        <v>300000</v>
      </c>
      <c r="I194" s="30">
        <v>0</v>
      </c>
      <c r="J194" s="30">
        <f>100000+200000</f>
        <v>300000</v>
      </c>
      <c r="K194" s="30">
        <f>J194</f>
        <v>300000</v>
      </c>
    </row>
    <row r="195" spans="2:11" ht="82.5" hidden="1" customHeight="1" x14ac:dyDescent="0.2">
      <c r="B195" s="49">
        <v>1217321</v>
      </c>
      <c r="C195" s="49">
        <v>7330</v>
      </c>
      <c r="D195" s="43" t="s">
        <v>21</v>
      </c>
      <c r="E195" s="25" t="s">
        <v>191</v>
      </c>
      <c r="F195" s="24" t="s">
        <v>25</v>
      </c>
      <c r="G195" s="23"/>
      <c r="H195" s="30">
        <f t="shared" si="10"/>
        <v>0</v>
      </c>
      <c r="I195" s="30">
        <v>0</v>
      </c>
      <c r="J195" s="30"/>
      <c r="K195" s="30"/>
    </row>
    <row r="196" spans="2:11" ht="39" hidden="1" customHeight="1" x14ac:dyDescent="0.2">
      <c r="B196" s="49">
        <v>1217330</v>
      </c>
      <c r="C196" s="49">
        <v>7330</v>
      </c>
      <c r="D196" s="43" t="s">
        <v>21</v>
      </c>
      <c r="E196" s="25" t="s">
        <v>191</v>
      </c>
      <c r="F196" s="24"/>
      <c r="G196" s="23"/>
      <c r="H196" s="30">
        <f t="shared" si="10"/>
        <v>0</v>
      </c>
      <c r="I196" s="30">
        <v>0</v>
      </c>
      <c r="J196" s="30">
        <f>7000000-7000000</f>
        <v>0</v>
      </c>
      <c r="K196" s="30">
        <f>J196</f>
        <v>0</v>
      </c>
    </row>
    <row r="197" spans="2:11" ht="64.5" hidden="1" customHeight="1" x14ac:dyDescent="0.2">
      <c r="B197" s="49" t="s">
        <v>196</v>
      </c>
      <c r="C197" s="49" t="s">
        <v>197</v>
      </c>
      <c r="D197" s="43" t="s">
        <v>8</v>
      </c>
      <c r="E197" s="25" t="s">
        <v>198</v>
      </c>
      <c r="F197" s="24"/>
      <c r="G197" s="23"/>
      <c r="H197" s="30">
        <f>I197+J197</f>
        <v>0</v>
      </c>
      <c r="I197" s="30">
        <v>0</v>
      </c>
      <c r="J197" s="30">
        <f>2600000-2600000</f>
        <v>0</v>
      </c>
      <c r="K197" s="30">
        <f>J197</f>
        <v>0</v>
      </c>
    </row>
    <row r="198" spans="2:11" ht="75" customHeight="1" x14ac:dyDescent="0.2">
      <c r="B198" s="33" t="s">
        <v>20</v>
      </c>
      <c r="C198" s="33" t="s">
        <v>7</v>
      </c>
      <c r="D198" s="33" t="s">
        <v>8</v>
      </c>
      <c r="E198" s="25" t="s">
        <v>9</v>
      </c>
      <c r="F198" s="51" t="s">
        <v>228</v>
      </c>
      <c r="G198" s="23" t="s">
        <v>229</v>
      </c>
      <c r="H198" s="29">
        <f>I198+J198</f>
        <v>10000</v>
      </c>
      <c r="I198" s="29">
        <v>10000</v>
      </c>
      <c r="J198" s="29">
        <f>J200+J201</f>
        <v>0</v>
      </c>
      <c r="K198" s="29">
        <f>K200+K201</f>
        <v>0</v>
      </c>
    </row>
    <row r="199" spans="2:11" ht="81.599999999999994" hidden="1" customHeight="1" x14ac:dyDescent="0.2">
      <c r="B199" s="33" t="s">
        <v>20</v>
      </c>
      <c r="C199" s="33"/>
      <c r="D199" s="33"/>
      <c r="E199" s="25"/>
      <c r="F199" s="50"/>
      <c r="G199" s="23"/>
      <c r="H199" s="30">
        <f t="shared" si="10"/>
        <v>0</v>
      </c>
      <c r="I199" s="30"/>
      <c r="J199" s="30">
        <v>0</v>
      </c>
      <c r="K199" s="30">
        <v>0</v>
      </c>
    </row>
    <row r="200" spans="2:11" ht="59.25" hidden="1" customHeight="1" x14ac:dyDescent="0.2">
      <c r="F200" s="50"/>
      <c r="G200" s="23"/>
      <c r="H200" s="30"/>
      <c r="I200" s="30"/>
      <c r="J200" s="30"/>
      <c r="K200" s="30"/>
    </row>
    <row r="201" spans="2:11" ht="53.25" hidden="1" customHeight="1" x14ac:dyDescent="0.2">
      <c r="B201" s="33"/>
      <c r="C201" s="33"/>
      <c r="D201" s="33"/>
      <c r="E201" s="25"/>
      <c r="F201" s="50"/>
      <c r="G201" s="23"/>
      <c r="H201" s="30"/>
      <c r="I201" s="30"/>
      <c r="J201" s="30">
        <v>0</v>
      </c>
      <c r="K201" s="30">
        <v>0</v>
      </c>
    </row>
    <row r="202" spans="2:11" ht="86.25" customHeight="1" x14ac:dyDescent="0.2">
      <c r="B202" s="33" t="s">
        <v>20</v>
      </c>
      <c r="C202" s="33" t="s">
        <v>7</v>
      </c>
      <c r="D202" s="33" t="s">
        <v>8</v>
      </c>
      <c r="E202" s="25" t="s">
        <v>9</v>
      </c>
      <c r="F202" s="51" t="s">
        <v>376</v>
      </c>
      <c r="G202" s="23" t="s">
        <v>233</v>
      </c>
      <c r="H202" s="29">
        <f t="shared" si="10"/>
        <v>3000</v>
      </c>
      <c r="I202" s="29">
        <v>3000</v>
      </c>
      <c r="J202" s="29">
        <v>0</v>
      </c>
      <c r="K202" s="29">
        <v>0</v>
      </c>
    </row>
    <row r="203" spans="2:11" ht="111.75" customHeight="1" x14ac:dyDescent="0.2">
      <c r="B203" s="33" t="s">
        <v>22</v>
      </c>
      <c r="C203" s="33" t="s">
        <v>23</v>
      </c>
      <c r="D203" s="33" t="s">
        <v>13</v>
      </c>
      <c r="E203" s="25" t="s">
        <v>24</v>
      </c>
      <c r="F203" s="32" t="s">
        <v>388</v>
      </c>
      <c r="G203" s="23" t="s">
        <v>402</v>
      </c>
      <c r="H203" s="29">
        <f t="shared" si="10"/>
        <v>12900</v>
      </c>
      <c r="I203" s="29">
        <v>12900</v>
      </c>
      <c r="J203" s="29">
        <v>0</v>
      </c>
      <c r="K203" s="29">
        <v>0</v>
      </c>
    </row>
    <row r="204" spans="2:11" ht="73.5" customHeight="1" x14ac:dyDescent="0.2">
      <c r="B204" s="33"/>
      <c r="C204" s="33"/>
      <c r="D204" s="33"/>
      <c r="E204" s="25"/>
      <c r="F204" s="51" t="s">
        <v>351</v>
      </c>
      <c r="G204" s="23" t="s">
        <v>349</v>
      </c>
      <c r="H204" s="29">
        <f>I204+J204</f>
        <v>883800</v>
      </c>
      <c r="I204" s="29">
        <f>I205+I206</f>
        <v>883800</v>
      </c>
      <c r="J204" s="29">
        <f>J205+J206+J207</f>
        <v>0</v>
      </c>
      <c r="K204" s="29">
        <f>K205+K206</f>
        <v>0</v>
      </c>
    </row>
    <row r="205" spans="2:11" ht="56.25" customHeight="1" x14ac:dyDescent="0.2">
      <c r="B205" s="33" t="s">
        <v>11</v>
      </c>
      <c r="C205" s="33" t="s">
        <v>12</v>
      </c>
      <c r="D205" s="33" t="s">
        <v>13</v>
      </c>
      <c r="E205" s="25" t="s">
        <v>14</v>
      </c>
      <c r="F205" s="24" t="s">
        <v>350</v>
      </c>
      <c r="G205" s="23"/>
      <c r="H205" s="29">
        <f>I205+J205</f>
        <v>479800</v>
      </c>
      <c r="I205" s="29">
        <f>141800+338000</f>
        <v>479800</v>
      </c>
      <c r="J205" s="29"/>
      <c r="K205" s="29"/>
    </row>
    <row r="206" spans="2:11" ht="57" customHeight="1" x14ac:dyDescent="0.2">
      <c r="B206" s="33" t="s">
        <v>26</v>
      </c>
      <c r="C206" s="33" t="s">
        <v>27</v>
      </c>
      <c r="D206" s="33" t="s">
        <v>28</v>
      </c>
      <c r="E206" s="25" t="s">
        <v>29</v>
      </c>
      <c r="F206" s="50" t="s">
        <v>350</v>
      </c>
      <c r="G206" s="23"/>
      <c r="H206" s="29">
        <f>I206+J206</f>
        <v>404000</v>
      </c>
      <c r="I206" s="29">
        <f>148000+229000+27000</f>
        <v>404000</v>
      </c>
      <c r="J206" s="29"/>
      <c r="K206" s="29"/>
    </row>
    <row r="207" spans="2:11" ht="57.75" hidden="1" customHeight="1" x14ac:dyDescent="0.2">
      <c r="B207" s="33" t="s">
        <v>26</v>
      </c>
      <c r="C207" s="33"/>
      <c r="D207" s="33"/>
      <c r="E207" s="25"/>
      <c r="F207" s="50"/>
      <c r="G207" s="23"/>
      <c r="H207" s="29"/>
      <c r="I207" s="29"/>
      <c r="J207" s="29"/>
      <c r="K207" s="29"/>
    </row>
    <row r="208" spans="2:11" ht="123" customHeight="1" x14ac:dyDescent="0.2">
      <c r="B208" s="33" t="s">
        <v>11</v>
      </c>
      <c r="C208" s="33" t="s">
        <v>12</v>
      </c>
      <c r="D208" s="33" t="s">
        <v>13</v>
      </c>
      <c r="E208" s="25" t="s">
        <v>14</v>
      </c>
      <c r="F208" s="50" t="s">
        <v>393</v>
      </c>
      <c r="G208" s="23" t="s">
        <v>403</v>
      </c>
      <c r="H208" s="29">
        <f>I208+J208</f>
        <v>150000</v>
      </c>
      <c r="I208" s="29">
        <v>150000</v>
      </c>
      <c r="J208" s="29">
        <f>J209+J210</f>
        <v>0</v>
      </c>
      <c r="K208" s="29">
        <f>K209+K210</f>
        <v>0</v>
      </c>
    </row>
    <row r="209" spans="2:11" ht="48.75" hidden="1" customHeight="1" x14ac:dyDescent="0.2">
      <c r="B209" s="69" t="s">
        <v>11</v>
      </c>
      <c r="C209" s="69"/>
      <c r="D209" s="69"/>
      <c r="E209" s="70"/>
      <c r="F209" s="50" t="s">
        <v>199</v>
      </c>
      <c r="G209" s="23"/>
      <c r="H209" s="30">
        <f>I209+J209</f>
        <v>0</v>
      </c>
      <c r="I209" s="30"/>
      <c r="J209" s="30"/>
      <c r="K209" s="30"/>
    </row>
    <row r="210" spans="2:11" ht="79.150000000000006" hidden="1" customHeight="1" x14ac:dyDescent="0.2">
      <c r="B210" s="71"/>
      <c r="C210" s="71"/>
      <c r="D210" s="71"/>
      <c r="E210" s="72"/>
      <c r="F210" s="50"/>
      <c r="G210" s="23"/>
      <c r="H210" s="30"/>
      <c r="I210" s="30"/>
      <c r="J210" s="30"/>
      <c r="K210" s="30"/>
    </row>
    <row r="211" spans="2:11" ht="76.5" customHeight="1" x14ac:dyDescent="0.2">
      <c r="B211" s="33"/>
      <c r="C211" s="33"/>
      <c r="D211" s="33"/>
      <c r="E211" s="25"/>
      <c r="F211" s="51" t="s">
        <v>321</v>
      </c>
      <c r="G211" s="23" t="s">
        <v>173</v>
      </c>
      <c r="H211" s="29">
        <f>H213+H214</f>
        <v>6434000</v>
      </c>
      <c r="I211" s="29">
        <f>I213</f>
        <v>6284000</v>
      </c>
      <c r="J211" s="29">
        <f>J213</f>
        <v>150000</v>
      </c>
      <c r="K211" s="29">
        <f>K213</f>
        <v>150000</v>
      </c>
    </row>
    <row r="212" spans="2:11" ht="50.25" hidden="1" customHeight="1" x14ac:dyDescent="0.2">
      <c r="B212" s="33"/>
      <c r="C212" s="33"/>
      <c r="D212" s="33"/>
      <c r="E212" s="25"/>
      <c r="F212" s="50"/>
      <c r="G212" s="23"/>
      <c r="H212" s="30"/>
      <c r="I212" s="30"/>
      <c r="J212" s="30"/>
      <c r="K212" s="30"/>
    </row>
    <row r="213" spans="2:11" ht="87" customHeight="1" x14ac:dyDescent="0.2">
      <c r="B213" s="33" t="s">
        <v>155</v>
      </c>
      <c r="C213" s="33" t="s">
        <v>156</v>
      </c>
      <c r="D213" s="33" t="s">
        <v>158</v>
      </c>
      <c r="E213" s="25" t="s">
        <v>157</v>
      </c>
      <c r="F213" s="50" t="s">
        <v>416</v>
      </c>
      <c r="G213" s="23"/>
      <c r="H213" s="30">
        <f>I213+J213</f>
        <v>6434000</v>
      </c>
      <c r="I213" s="30">
        <f>4534000+1750000</f>
        <v>6284000</v>
      </c>
      <c r="J213" s="30">
        <v>150000</v>
      </c>
      <c r="K213" s="30">
        <f>J213</f>
        <v>150000</v>
      </c>
    </row>
    <row r="214" spans="2:11" ht="189" hidden="1" customHeight="1" x14ac:dyDescent="0.2">
      <c r="B214" s="33" t="s">
        <v>155</v>
      </c>
      <c r="C214" s="33" t="s">
        <v>309</v>
      </c>
      <c r="D214" s="33" t="s">
        <v>8</v>
      </c>
      <c r="E214" s="25" t="s">
        <v>323</v>
      </c>
      <c r="F214" s="50" t="s">
        <v>322</v>
      </c>
      <c r="G214" s="23"/>
      <c r="H214" s="30">
        <f t="shared" ref="H214:H220" si="11">I214+J214</f>
        <v>0</v>
      </c>
      <c r="I214" s="30"/>
      <c r="J214" s="30"/>
      <c r="K214" s="30"/>
    </row>
    <row r="215" spans="2:11" ht="75.75" hidden="1" customHeight="1" x14ac:dyDescent="0.2">
      <c r="B215" s="33"/>
      <c r="C215" s="33"/>
      <c r="D215" s="33"/>
      <c r="E215" s="25"/>
      <c r="F215" s="50"/>
      <c r="G215" s="23"/>
      <c r="H215" s="30"/>
      <c r="I215" s="30"/>
      <c r="J215" s="30"/>
      <c r="K215" s="30"/>
    </row>
    <row r="216" spans="2:11" ht="69" customHeight="1" x14ac:dyDescent="0.2">
      <c r="B216" s="33"/>
      <c r="C216" s="33"/>
      <c r="D216" s="33"/>
      <c r="E216" s="25"/>
      <c r="F216" s="50" t="s">
        <v>200</v>
      </c>
      <c r="G216" s="23" t="s">
        <v>227</v>
      </c>
      <c r="H216" s="29">
        <f>I216+J216</f>
        <v>2635500</v>
      </c>
      <c r="I216" s="29">
        <f>I219+I220+I221</f>
        <v>806000</v>
      </c>
      <c r="J216" s="29">
        <f>J219+J220+J221</f>
        <v>1829500</v>
      </c>
      <c r="K216" s="29">
        <f>K219+K220+K221</f>
        <v>1829500</v>
      </c>
    </row>
    <row r="217" spans="2:11" ht="35.25" hidden="1" customHeight="1" x14ac:dyDescent="0.2">
      <c r="B217" s="33"/>
      <c r="C217" s="33" t="s">
        <v>35</v>
      </c>
      <c r="D217" s="33" t="s">
        <v>151</v>
      </c>
      <c r="E217" s="25" t="s">
        <v>36</v>
      </c>
      <c r="F217" s="50"/>
      <c r="G217" s="23"/>
      <c r="H217" s="30">
        <f t="shared" si="11"/>
        <v>0</v>
      </c>
      <c r="I217" s="30">
        <v>0</v>
      </c>
      <c r="J217" s="30">
        <f>2084000-2084000</f>
        <v>0</v>
      </c>
      <c r="K217" s="30">
        <v>0</v>
      </c>
    </row>
    <row r="218" spans="2:11" ht="35.25" hidden="1" customHeight="1" x14ac:dyDescent="0.2">
      <c r="B218" s="33" t="s">
        <v>17</v>
      </c>
      <c r="C218" s="33" t="s">
        <v>18</v>
      </c>
      <c r="D218" s="33" t="s">
        <v>13</v>
      </c>
      <c r="E218" s="25" t="s">
        <v>19</v>
      </c>
      <c r="F218" s="50"/>
      <c r="G218" s="23"/>
      <c r="H218" s="30">
        <f t="shared" si="11"/>
        <v>0</v>
      </c>
      <c r="I218" s="30">
        <v>0</v>
      </c>
      <c r="J218" s="30">
        <f>5277800+253544+174230-5705574</f>
        <v>0</v>
      </c>
      <c r="K218" s="30">
        <f>J218</f>
        <v>0</v>
      </c>
    </row>
    <row r="219" spans="2:11" ht="42" customHeight="1" x14ac:dyDescent="0.2">
      <c r="B219" s="33" t="s">
        <v>11</v>
      </c>
      <c r="C219" s="33" t="s">
        <v>12</v>
      </c>
      <c r="D219" s="33" t="s">
        <v>13</v>
      </c>
      <c r="E219" s="25" t="s">
        <v>14</v>
      </c>
      <c r="F219" s="50" t="s">
        <v>364</v>
      </c>
      <c r="G219" s="23"/>
      <c r="H219" s="30">
        <f>I219+J219</f>
        <v>100000</v>
      </c>
      <c r="I219" s="30">
        <v>0</v>
      </c>
      <c r="J219" s="30">
        <v>100000</v>
      </c>
      <c r="K219" s="30">
        <f>J219</f>
        <v>100000</v>
      </c>
    </row>
    <row r="220" spans="2:11" ht="68.25" customHeight="1" x14ac:dyDescent="0.2">
      <c r="B220" s="33" t="s">
        <v>152</v>
      </c>
      <c r="C220" s="33" t="s">
        <v>154</v>
      </c>
      <c r="D220" s="33" t="s">
        <v>21</v>
      </c>
      <c r="E220" s="25" t="s">
        <v>153</v>
      </c>
      <c r="F220" s="50" t="s">
        <v>363</v>
      </c>
      <c r="G220" s="23"/>
      <c r="H220" s="30">
        <f t="shared" si="11"/>
        <v>1729500</v>
      </c>
      <c r="I220" s="30">
        <v>0</v>
      </c>
      <c r="J220" s="30">
        <f>523000+23000+1036500+147000</f>
        <v>1729500</v>
      </c>
      <c r="K220" s="30">
        <f>J220</f>
        <v>1729500</v>
      </c>
    </row>
    <row r="221" spans="2:11" ht="60.75" customHeight="1" x14ac:dyDescent="0.2">
      <c r="B221" s="33" t="s">
        <v>394</v>
      </c>
      <c r="C221" s="33" t="s">
        <v>396</v>
      </c>
      <c r="D221" s="33" t="s">
        <v>134</v>
      </c>
      <c r="E221" s="25" t="s">
        <v>395</v>
      </c>
      <c r="F221" s="50" t="s">
        <v>397</v>
      </c>
      <c r="G221" s="23"/>
      <c r="H221" s="30">
        <f>I221+J221</f>
        <v>806000</v>
      </c>
      <c r="I221" s="30">
        <v>806000</v>
      </c>
      <c r="J221" s="30">
        <v>0</v>
      </c>
      <c r="K221" s="30">
        <v>0</v>
      </c>
    </row>
    <row r="222" spans="2:11" ht="70.5" hidden="1" customHeight="1" x14ac:dyDescent="0.2">
      <c r="B222" s="33"/>
      <c r="C222" s="33"/>
      <c r="D222" s="33"/>
      <c r="E222" s="25"/>
      <c r="F222" s="50"/>
      <c r="G222" s="23"/>
      <c r="H222" s="30"/>
      <c r="I222" s="30"/>
      <c r="J222" s="30"/>
      <c r="K222" s="30">
        <v>0</v>
      </c>
    </row>
    <row r="223" spans="2:11" ht="48" hidden="1" customHeight="1" x14ac:dyDescent="0.2">
      <c r="B223" s="52"/>
      <c r="C223" s="33"/>
      <c r="D223" s="33"/>
      <c r="E223" s="25"/>
      <c r="F223" s="50"/>
      <c r="G223" s="23"/>
      <c r="H223" s="30"/>
      <c r="I223" s="30"/>
      <c r="J223" s="30"/>
      <c r="K223" s="30"/>
    </row>
    <row r="224" spans="2:11" ht="63.6" hidden="1" customHeight="1" x14ac:dyDescent="0.25">
      <c r="B224" s="119" t="s">
        <v>34</v>
      </c>
      <c r="C224" s="52"/>
      <c r="D224" s="52"/>
      <c r="E224" s="52"/>
      <c r="F224" s="127" t="s">
        <v>256</v>
      </c>
      <c r="G224" s="128" t="s">
        <v>171</v>
      </c>
      <c r="H224" s="130">
        <f>I224+J224</f>
        <v>0</v>
      </c>
      <c r="I224" s="130">
        <f>I225+I226+I228+I227</f>
        <v>0</v>
      </c>
      <c r="J224" s="130">
        <f>J225+J226+J228+J227</f>
        <v>0</v>
      </c>
      <c r="K224" s="130">
        <f>K225+K226+K228+K227</f>
        <v>0</v>
      </c>
    </row>
    <row r="225" spans="2:12" ht="49.9" hidden="1" customHeight="1" x14ac:dyDescent="0.25">
      <c r="B225" s="33" t="s">
        <v>11</v>
      </c>
      <c r="C225" s="119" t="s">
        <v>35</v>
      </c>
      <c r="D225" s="119" t="s">
        <v>151</v>
      </c>
      <c r="E225" s="120" t="s">
        <v>36</v>
      </c>
      <c r="F225" s="127"/>
      <c r="G225" s="53"/>
      <c r="H225" s="129">
        <f t="shared" ref="H225:H234" si="12">I225+J225</f>
        <v>0</v>
      </c>
      <c r="I225" s="129"/>
      <c r="J225" s="129"/>
      <c r="K225" s="129"/>
    </row>
    <row r="226" spans="2:12" ht="54.6" hidden="1" customHeight="1" x14ac:dyDescent="0.25">
      <c r="B226" s="33" t="s">
        <v>20</v>
      </c>
      <c r="C226" s="33" t="s">
        <v>12</v>
      </c>
      <c r="D226" s="33" t="s">
        <v>13</v>
      </c>
      <c r="E226" s="25" t="s">
        <v>14</v>
      </c>
      <c r="F226" s="127"/>
      <c r="G226" s="53"/>
      <c r="H226" s="129">
        <f t="shared" si="12"/>
        <v>0</v>
      </c>
      <c r="I226" s="129"/>
      <c r="J226" s="129"/>
      <c r="K226" s="129"/>
    </row>
    <row r="227" spans="2:12" ht="54.6" hidden="1" customHeight="1" x14ac:dyDescent="0.25">
      <c r="B227" s="33" t="s">
        <v>155</v>
      </c>
      <c r="C227" s="33" t="s">
        <v>7</v>
      </c>
      <c r="D227" s="33" t="s">
        <v>8</v>
      </c>
      <c r="E227" s="25" t="s">
        <v>9</v>
      </c>
      <c r="F227" s="127"/>
      <c r="G227" s="53"/>
      <c r="H227" s="129">
        <f>I227+J227</f>
        <v>0</v>
      </c>
      <c r="I227" s="129"/>
      <c r="J227" s="129"/>
      <c r="K227" s="129"/>
    </row>
    <row r="228" spans="2:12" ht="84.75" hidden="1" customHeight="1" x14ac:dyDescent="0.25">
      <c r="B228" s="33"/>
      <c r="C228" s="33" t="s">
        <v>156</v>
      </c>
      <c r="D228" s="33" t="s">
        <v>158</v>
      </c>
      <c r="E228" s="25" t="s">
        <v>157</v>
      </c>
      <c r="F228" s="67" t="s">
        <v>325</v>
      </c>
      <c r="G228" s="53"/>
      <c r="H228" s="129">
        <f>I228+J228</f>
        <v>0</v>
      </c>
      <c r="I228" s="129"/>
      <c r="J228" s="129"/>
      <c r="K228" s="129"/>
    </row>
    <row r="229" spans="2:12" ht="84.75" hidden="1" customHeight="1" x14ac:dyDescent="0.2">
      <c r="B229" s="33" t="s">
        <v>273</v>
      </c>
      <c r="C229" s="33"/>
      <c r="D229" s="33"/>
      <c r="E229" s="25"/>
      <c r="F229" s="32" t="s">
        <v>263</v>
      </c>
      <c r="G229" s="59" t="s">
        <v>149</v>
      </c>
      <c r="H229" s="130">
        <f t="shared" si="12"/>
        <v>0</v>
      </c>
      <c r="I229" s="130">
        <f>SUM(I230:I234)</f>
        <v>0</v>
      </c>
      <c r="J229" s="130">
        <f>SUM(J230:J234)</f>
        <v>0</v>
      </c>
      <c r="K229" s="130">
        <f>SUM(K230:K234)</f>
        <v>0</v>
      </c>
    </row>
    <row r="230" spans="2:12" ht="81.75" hidden="1" customHeight="1" x14ac:dyDescent="0.25">
      <c r="B230" s="33" t="s">
        <v>262</v>
      </c>
      <c r="C230" s="33" t="s">
        <v>270</v>
      </c>
      <c r="D230" s="133" t="s">
        <v>271</v>
      </c>
      <c r="E230" s="120" t="s">
        <v>274</v>
      </c>
      <c r="F230" s="127"/>
      <c r="G230" s="53"/>
      <c r="H230" s="129">
        <f t="shared" si="12"/>
        <v>0</v>
      </c>
      <c r="I230" s="129"/>
      <c r="J230" s="129"/>
      <c r="K230" s="129"/>
    </row>
    <row r="231" spans="2:12" ht="75" hidden="1" customHeight="1" x14ac:dyDescent="0.2">
      <c r="B231" s="33"/>
      <c r="C231" s="33" t="s">
        <v>140</v>
      </c>
      <c r="D231" s="33" t="s">
        <v>141</v>
      </c>
      <c r="E231" s="25" t="s">
        <v>142</v>
      </c>
      <c r="F231" s="50" t="s">
        <v>264</v>
      </c>
      <c r="G231" s="53"/>
      <c r="H231" s="129">
        <f t="shared" si="12"/>
        <v>0</v>
      </c>
      <c r="I231" s="129"/>
      <c r="J231" s="129"/>
      <c r="K231" s="129"/>
    </row>
    <row r="232" spans="2:12" ht="54.6" hidden="1" customHeight="1" x14ac:dyDescent="0.25">
      <c r="B232" s="33"/>
      <c r="C232" s="33"/>
      <c r="D232" s="33"/>
      <c r="E232" s="25"/>
      <c r="F232" s="127"/>
      <c r="G232" s="53"/>
      <c r="H232" s="129">
        <f t="shared" si="12"/>
        <v>0</v>
      </c>
      <c r="I232" s="129"/>
      <c r="J232" s="129"/>
      <c r="K232" s="129"/>
    </row>
    <row r="233" spans="2:12" ht="54.6" hidden="1" customHeight="1" x14ac:dyDescent="0.25">
      <c r="B233" s="33"/>
      <c r="C233" s="33"/>
      <c r="D233" s="33"/>
      <c r="E233" s="25"/>
      <c r="F233" s="127"/>
      <c r="G233" s="53"/>
      <c r="H233" s="129">
        <f t="shared" si="12"/>
        <v>0</v>
      </c>
      <c r="I233" s="129"/>
      <c r="J233" s="129"/>
      <c r="K233" s="129"/>
    </row>
    <row r="234" spans="2:12" ht="54.6" hidden="1" customHeight="1" x14ac:dyDescent="0.25">
      <c r="B234" s="33"/>
      <c r="C234" s="33"/>
      <c r="D234" s="33"/>
      <c r="E234" s="25"/>
      <c r="F234" s="127"/>
      <c r="G234" s="53"/>
      <c r="H234" s="129">
        <f t="shared" si="12"/>
        <v>0</v>
      </c>
      <c r="I234" s="129"/>
      <c r="J234" s="129"/>
      <c r="K234" s="129"/>
    </row>
    <row r="235" spans="2:12" ht="97.5" hidden="1" customHeight="1" x14ac:dyDescent="0.25">
      <c r="B235" s="33" t="s">
        <v>319</v>
      </c>
      <c r="C235" s="33"/>
      <c r="D235" s="33"/>
      <c r="E235" s="25"/>
      <c r="F235" s="127" t="s">
        <v>318</v>
      </c>
      <c r="G235" s="140" t="s">
        <v>314</v>
      </c>
      <c r="H235" s="130">
        <f>I235+J235</f>
        <v>0</v>
      </c>
      <c r="I235" s="130">
        <f>I236+I237</f>
        <v>0</v>
      </c>
      <c r="J235" s="130">
        <f>J236+J237</f>
        <v>0</v>
      </c>
      <c r="K235" s="130">
        <f>K236+K237</f>
        <v>0</v>
      </c>
    </row>
    <row r="236" spans="2:12" ht="153" hidden="1" customHeight="1" x14ac:dyDescent="0.25">
      <c r="B236" s="33" t="s">
        <v>11</v>
      </c>
      <c r="C236" s="33" t="s">
        <v>320</v>
      </c>
      <c r="D236" s="33" t="s">
        <v>13</v>
      </c>
      <c r="E236" s="25" t="s">
        <v>195</v>
      </c>
      <c r="F236" s="141" t="s">
        <v>329</v>
      </c>
      <c r="G236" s="140"/>
      <c r="H236" s="129">
        <f>I236+J236</f>
        <v>0</v>
      </c>
      <c r="I236" s="129"/>
      <c r="J236" s="129"/>
      <c r="K236" s="129"/>
    </row>
    <row r="237" spans="2:12" ht="114" hidden="1" customHeight="1" x14ac:dyDescent="0.25">
      <c r="B237" s="33"/>
      <c r="C237" s="33" t="s">
        <v>12</v>
      </c>
      <c r="D237" s="33" t="s">
        <v>13</v>
      </c>
      <c r="E237" s="25" t="s">
        <v>14</v>
      </c>
      <c r="F237" s="141" t="s">
        <v>328</v>
      </c>
      <c r="G237" s="140"/>
      <c r="H237" s="129">
        <f>I237+J237</f>
        <v>0</v>
      </c>
      <c r="I237" s="129"/>
      <c r="J237" s="129"/>
      <c r="K237" s="129"/>
    </row>
    <row r="238" spans="2:12" ht="28.5" customHeight="1" x14ac:dyDescent="0.2">
      <c r="B238" s="49"/>
      <c r="C238" s="33"/>
      <c r="D238" s="33"/>
      <c r="E238" s="107" t="s">
        <v>10</v>
      </c>
      <c r="F238" s="99"/>
      <c r="G238" s="94"/>
      <c r="H238" s="144">
        <f>I238+J238</f>
        <v>36623067</v>
      </c>
      <c r="I238" s="144">
        <f>I161+I186+I198+I202+I203+I204+I208+I211+I216</f>
        <v>31369567</v>
      </c>
      <c r="J238" s="144">
        <f>J161+J186+J198+J202+J203+J204+J208+J211+J216</f>
        <v>5253500</v>
      </c>
      <c r="K238" s="144">
        <f>K161+K186+K198+K202+K203+K204+K208+K211+K216</f>
        <v>5253500</v>
      </c>
      <c r="L238" s="147"/>
    </row>
    <row r="239" spans="2:12" ht="75" customHeight="1" x14ac:dyDescent="0.2">
      <c r="B239" s="49">
        <v>280000</v>
      </c>
      <c r="C239" s="73"/>
      <c r="D239" s="73"/>
      <c r="E239" s="100" t="s">
        <v>224</v>
      </c>
      <c r="F239" s="24"/>
      <c r="G239" s="23"/>
      <c r="H239" s="23"/>
      <c r="I239" s="23"/>
      <c r="J239" s="23"/>
      <c r="K239" s="23"/>
    </row>
    <row r="240" spans="2:12" ht="75.75" customHeight="1" x14ac:dyDescent="0.25">
      <c r="B240" s="49">
        <v>2810000</v>
      </c>
      <c r="C240" s="73"/>
      <c r="D240" s="73"/>
      <c r="E240" s="78" t="s">
        <v>224</v>
      </c>
      <c r="F240" s="24"/>
      <c r="G240" s="74"/>
      <c r="H240" s="108"/>
      <c r="I240" s="108"/>
      <c r="J240" s="108"/>
      <c r="K240" s="108"/>
    </row>
    <row r="241" spans="2:11" ht="69.75" customHeight="1" x14ac:dyDescent="0.2">
      <c r="B241" s="49"/>
      <c r="C241" s="43"/>
      <c r="D241" s="43"/>
      <c r="E241" s="25"/>
      <c r="F241" s="51" t="s">
        <v>379</v>
      </c>
      <c r="G241" s="59" t="s">
        <v>30</v>
      </c>
      <c r="H241" s="146">
        <f t="shared" ref="H241:H246" si="13">I241+J241</f>
        <v>820961.7</v>
      </c>
      <c r="I241" s="56">
        <f>I244+I245+I243</f>
        <v>541000</v>
      </c>
      <c r="J241" s="146">
        <f>J244+J245+J243</f>
        <v>279961.7</v>
      </c>
      <c r="K241" s="146">
        <f>K244+K245</f>
        <v>279961.7</v>
      </c>
    </row>
    <row r="242" spans="2:11" ht="144" hidden="1" customHeight="1" x14ac:dyDescent="0.2">
      <c r="B242" s="49" t="s">
        <v>184</v>
      </c>
      <c r="C242" s="73"/>
      <c r="D242" s="73"/>
      <c r="E242" s="25"/>
      <c r="F242" s="24" t="s">
        <v>178</v>
      </c>
      <c r="G242" s="74"/>
      <c r="H242" s="60">
        <f t="shared" si="13"/>
        <v>0</v>
      </c>
      <c r="I242" s="60"/>
      <c r="J242" s="60">
        <v>0</v>
      </c>
      <c r="K242" s="60">
        <f>J242</f>
        <v>0</v>
      </c>
    </row>
    <row r="243" spans="2:11" ht="43.5" customHeight="1" x14ac:dyDescent="0.2">
      <c r="B243" s="49">
        <v>2817130</v>
      </c>
      <c r="C243" s="43" t="s">
        <v>185</v>
      </c>
      <c r="D243" s="43" t="s">
        <v>186</v>
      </c>
      <c r="E243" s="25" t="s">
        <v>187</v>
      </c>
      <c r="F243" s="24"/>
      <c r="G243" s="74"/>
      <c r="H243" s="60">
        <f t="shared" si="13"/>
        <v>500000</v>
      </c>
      <c r="I243" s="60">
        <v>500000</v>
      </c>
      <c r="J243" s="60">
        <v>0</v>
      </c>
      <c r="K243" s="60">
        <v>0</v>
      </c>
    </row>
    <row r="244" spans="2:11" ht="52.5" customHeight="1" x14ac:dyDescent="0.2">
      <c r="B244" s="49">
        <v>2817370</v>
      </c>
      <c r="C244" s="43" t="s">
        <v>7</v>
      </c>
      <c r="D244" s="43" t="s">
        <v>8</v>
      </c>
      <c r="E244" s="25" t="s">
        <v>9</v>
      </c>
      <c r="F244" s="24"/>
      <c r="G244" s="74"/>
      <c r="H244" s="60">
        <f t="shared" si="13"/>
        <v>311000</v>
      </c>
      <c r="I244" s="60">
        <v>41000</v>
      </c>
      <c r="J244" s="60">
        <v>270000</v>
      </c>
      <c r="K244" s="60">
        <f>J244</f>
        <v>270000</v>
      </c>
    </row>
    <row r="245" spans="2:11" ht="52.5" customHeight="1" x14ac:dyDescent="0.2">
      <c r="B245" s="49">
        <v>2817650</v>
      </c>
      <c r="C245" s="43" t="s">
        <v>404</v>
      </c>
      <c r="D245" s="43" t="s">
        <v>8</v>
      </c>
      <c r="E245" s="25" t="s">
        <v>405</v>
      </c>
      <c r="F245" s="24"/>
      <c r="G245" s="74"/>
      <c r="H245" s="159">
        <f t="shared" si="13"/>
        <v>9961.7000000000007</v>
      </c>
      <c r="I245" s="60">
        <v>0</v>
      </c>
      <c r="J245" s="159">
        <v>9961.7000000000007</v>
      </c>
      <c r="K245" s="159">
        <f>J245</f>
        <v>9961.7000000000007</v>
      </c>
    </row>
    <row r="246" spans="2:11" ht="75.75" customHeight="1" x14ac:dyDescent="0.2">
      <c r="B246" s="33" t="s">
        <v>411</v>
      </c>
      <c r="C246" s="43" t="s">
        <v>31</v>
      </c>
      <c r="D246" s="43" t="s">
        <v>32</v>
      </c>
      <c r="E246" s="25" t="s">
        <v>33</v>
      </c>
      <c r="F246" s="32" t="s">
        <v>362</v>
      </c>
      <c r="G246" s="59" t="s">
        <v>361</v>
      </c>
      <c r="H246" s="146">
        <f t="shared" si="13"/>
        <v>306330.98</v>
      </c>
      <c r="I246" s="56">
        <v>0</v>
      </c>
      <c r="J246" s="146">
        <f>220000+86330.98</f>
        <v>306330.98</v>
      </c>
      <c r="K246" s="56">
        <v>0</v>
      </c>
    </row>
    <row r="247" spans="2:11" ht="86.25" hidden="1" customHeight="1" x14ac:dyDescent="0.25">
      <c r="B247" s="71" t="s">
        <v>275</v>
      </c>
      <c r="C247" s="33"/>
      <c r="D247" s="33"/>
      <c r="E247" s="35"/>
      <c r="F247" s="32" t="s">
        <v>263</v>
      </c>
      <c r="G247" s="59" t="s">
        <v>149</v>
      </c>
      <c r="H247" s="56">
        <f>H248</f>
        <v>0</v>
      </c>
      <c r="I247" s="56">
        <f>I248</f>
        <v>0</v>
      </c>
      <c r="J247" s="56">
        <f>J248</f>
        <v>0</v>
      </c>
      <c r="K247" s="56">
        <f>K248</f>
        <v>0</v>
      </c>
    </row>
    <row r="248" spans="2:11" ht="84" hidden="1" customHeight="1" x14ac:dyDescent="0.25">
      <c r="B248" s="49"/>
      <c r="C248" s="71" t="s">
        <v>270</v>
      </c>
      <c r="D248" s="133" t="s">
        <v>271</v>
      </c>
      <c r="E248" s="120" t="s">
        <v>274</v>
      </c>
      <c r="F248" s="127"/>
      <c r="G248" s="53"/>
      <c r="H248" s="60">
        <f>I248+J248</f>
        <v>0</v>
      </c>
      <c r="I248" s="60"/>
      <c r="J248" s="60"/>
      <c r="K248" s="60"/>
    </row>
    <row r="249" spans="2:11" ht="30.75" customHeight="1" x14ac:dyDescent="0.2">
      <c r="B249" s="54"/>
      <c r="C249" s="73"/>
      <c r="D249" s="73"/>
      <c r="E249" s="107" t="s">
        <v>10</v>
      </c>
      <c r="F249" s="109"/>
      <c r="G249" s="110"/>
      <c r="H249" s="145">
        <f>I249+J249</f>
        <v>1127292.68</v>
      </c>
      <c r="I249" s="145">
        <f>I241+I246+I247</f>
        <v>541000</v>
      </c>
      <c r="J249" s="145">
        <f>J241+J246+J247</f>
        <v>586292.67999999993</v>
      </c>
      <c r="K249" s="145">
        <f>K241+K246+K247</f>
        <v>279961.7</v>
      </c>
    </row>
    <row r="250" spans="2:11" ht="84.6" customHeight="1" x14ac:dyDescent="0.2">
      <c r="B250" s="54" t="s">
        <v>413</v>
      </c>
      <c r="C250" s="75"/>
      <c r="D250" s="75"/>
      <c r="E250" s="100" t="s">
        <v>225</v>
      </c>
      <c r="F250" s="24"/>
      <c r="G250" s="74"/>
      <c r="H250" s="112"/>
      <c r="I250" s="112"/>
      <c r="J250" s="112"/>
      <c r="K250" s="112"/>
    </row>
    <row r="251" spans="2:11" ht="78" customHeight="1" x14ac:dyDescent="0.25">
      <c r="B251" s="54" t="s">
        <v>412</v>
      </c>
      <c r="C251" s="75"/>
      <c r="D251" s="75"/>
      <c r="E251" s="78" t="s">
        <v>225</v>
      </c>
      <c r="F251" s="24"/>
      <c r="G251" s="74"/>
      <c r="H251" s="112"/>
      <c r="I251" s="112"/>
      <c r="J251" s="112"/>
      <c r="K251" s="112"/>
    </row>
    <row r="252" spans="2:11" ht="109.5" customHeight="1" x14ac:dyDescent="0.2">
      <c r="B252" s="33"/>
      <c r="C252" s="73"/>
      <c r="D252" s="73"/>
      <c r="E252" s="76"/>
      <c r="F252" s="32" t="s">
        <v>380</v>
      </c>
      <c r="G252" s="59" t="s">
        <v>147</v>
      </c>
      <c r="H252" s="56">
        <f t="shared" ref="H252:H263" si="14">I252+J252</f>
        <v>418900</v>
      </c>
      <c r="I252" s="56">
        <f>I253+I254+I255</f>
        <v>418900</v>
      </c>
      <c r="J252" s="56">
        <f>J253+J254+J255</f>
        <v>0</v>
      </c>
      <c r="K252" s="56">
        <f>K253+K254+K255</f>
        <v>0</v>
      </c>
    </row>
    <row r="253" spans="2:11" ht="48" hidden="1" customHeight="1" x14ac:dyDescent="0.25">
      <c r="B253" s="33" t="s">
        <v>136</v>
      </c>
      <c r="C253" s="33" t="s">
        <v>7</v>
      </c>
      <c r="D253" s="33" t="s">
        <v>8</v>
      </c>
      <c r="E253" s="25" t="s">
        <v>9</v>
      </c>
      <c r="F253" s="77"/>
      <c r="G253" s="74"/>
      <c r="H253" s="60">
        <f t="shared" si="14"/>
        <v>0</v>
      </c>
      <c r="I253" s="60"/>
      <c r="J253" s="60"/>
      <c r="K253" s="60"/>
    </row>
    <row r="254" spans="2:11" ht="46.5" customHeight="1" x14ac:dyDescent="0.25">
      <c r="B254" s="33" t="s">
        <v>136</v>
      </c>
      <c r="C254" s="33" t="s">
        <v>137</v>
      </c>
      <c r="D254" s="33" t="s">
        <v>49</v>
      </c>
      <c r="E254" s="25" t="s">
        <v>138</v>
      </c>
      <c r="F254" s="44"/>
      <c r="G254" s="74"/>
      <c r="H254" s="60">
        <f t="shared" si="14"/>
        <v>418900</v>
      </c>
      <c r="I254" s="60">
        <f>111400+307500</f>
        <v>418900</v>
      </c>
      <c r="J254" s="60"/>
      <c r="K254" s="60"/>
    </row>
    <row r="255" spans="2:11" ht="159.6" hidden="1" customHeight="1" x14ac:dyDescent="0.2">
      <c r="B255" s="49"/>
      <c r="C255" s="33" t="s">
        <v>252</v>
      </c>
      <c r="D255" s="33" t="s">
        <v>40</v>
      </c>
      <c r="E255" s="25" t="s">
        <v>253</v>
      </c>
      <c r="F255" s="24" t="s">
        <v>345</v>
      </c>
      <c r="G255" s="74"/>
      <c r="H255" s="60">
        <f t="shared" si="14"/>
        <v>0</v>
      </c>
      <c r="I255" s="60"/>
      <c r="J255" s="56"/>
      <c r="K255" s="56"/>
    </row>
    <row r="256" spans="2:11" ht="45" hidden="1" customHeight="1" x14ac:dyDescent="0.2">
      <c r="B256" s="49"/>
      <c r="C256" s="73"/>
      <c r="D256" s="73"/>
      <c r="E256" s="76"/>
      <c r="F256" s="24"/>
      <c r="G256" s="74"/>
      <c r="H256" s="60">
        <f t="shared" si="14"/>
        <v>0</v>
      </c>
      <c r="I256" s="60"/>
      <c r="J256" s="56"/>
      <c r="K256" s="56"/>
    </row>
    <row r="257" spans="1:11" ht="7.5" hidden="1" customHeight="1" x14ac:dyDescent="0.2">
      <c r="B257" s="33"/>
      <c r="C257" s="73"/>
      <c r="D257" s="73"/>
      <c r="E257" s="76"/>
      <c r="F257" s="24"/>
      <c r="G257" s="74"/>
      <c r="H257" s="60">
        <f t="shared" si="14"/>
        <v>0</v>
      </c>
      <c r="I257" s="60"/>
      <c r="J257" s="56"/>
      <c r="K257" s="56"/>
    </row>
    <row r="258" spans="1:11" ht="102" customHeight="1" x14ac:dyDescent="0.2">
      <c r="B258" s="133"/>
      <c r="C258" s="33"/>
      <c r="D258" s="33"/>
      <c r="E258" s="25"/>
      <c r="F258" s="32" t="s">
        <v>381</v>
      </c>
      <c r="G258" s="59" t="s">
        <v>149</v>
      </c>
      <c r="H258" s="56">
        <f t="shared" si="14"/>
        <v>244630</v>
      </c>
      <c r="I258" s="56">
        <f>SUM(I259:I263)</f>
        <v>244630</v>
      </c>
      <c r="J258" s="56">
        <f>SUM(J259:J263)</f>
        <v>0</v>
      </c>
      <c r="K258" s="56">
        <f>SUM(K259:K263)</f>
        <v>0</v>
      </c>
    </row>
    <row r="259" spans="1:11" ht="81" hidden="1" customHeight="1" x14ac:dyDescent="0.25">
      <c r="B259" s="33" t="s">
        <v>300</v>
      </c>
      <c r="C259" s="133" t="s">
        <v>270</v>
      </c>
      <c r="D259" s="133" t="s">
        <v>271</v>
      </c>
      <c r="E259" s="120" t="s">
        <v>279</v>
      </c>
      <c r="F259" s="32"/>
      <c r="G259" s="59"/>
      <c r="H259" s="60">
        <f t="shared" si="14"/>
        <v>0</v>
      </c>
      <c r="I259" s="60"/>
      <c r="J259" s="56"/>
      <c r="K259" s="56"/>
    </row>
    <row r="260" spans="1:11" ht="135.6" customHeight="1" x14ac:dyDescent="0.2">
      <c r="B260" s="33" t="s">
        <v>300</v>
      </c>
      <c r="C260" s="33" t="s">
        <v>252</v>
      </c>
      <c r="D260" s="33" t="s">
        <v>40</v>
      </c>
      <c r="E260" s="25" t="s">
        <v>253</v>
      </c>
      <c r="F260" s="24" t="s">
        <v>418</v>
      </c>
      <c r="G260" s="59"/>
      <c r="H260" s="60">
        <f t="shared" si="14"/>
        <v>27580</v>
      </c>
      <c r="I260" s="60">
        <v>27580</v>
      </c>
      <c r="J260" s="60"/>
      <c r="K260" s="60"/>
    </row>
    <row r="261" spans="1:11" ht="53.45" customHeight="1" x14ac:dyDescent="0.2">
      <c r="B261" s="33" t="s">
        <v>139</v>
      </c>
      <c r="C261" s="33" t="s">
        <v>140</v>
      </c>
      <c r="D261" s="33" t="s">
        <v>141</v>
      </c>
      <c r="E261" s="25" t="s">
        <v>142</v>
      </c>
      <c r="F261" s="142"/>
      <c r="G261" s="74"/>
      <c r="H261" s="60">
        <f>I261+J261</f>
        <v>217050</v>
      </c>
      <c r="I261" s="60">
        <f>201000+16050</f>
        <v>217050</v>
      </c>
      <c r="J261" s="60"/>
      <c r="K261" s="60"/>
    </row>
    <row r="262" spans="1:11" ht="51" hidden="1" customHeight="1" x14ac:dyDescent="0.2">
      <c r="B262" s="33" t="s">
        <v>139</v>
      </c>
      <c r="C262" s="33" t="s">
        <v>140</v>
      </c>
      <c r="D262" s="33" t="s">
        <v>141</v>
      </c>
      <c r="E262" s="25" t="s">
        <v>142</v>
      </c>
      <c r="F262" s="142"/>
      <c r="G262" s="74"/>
      <c r="H262" s="60">
        <f t="shared" si="14"/>
        <v>0</v>
      </c>
      <c r="I262" s="60"/>
      <c r="J262" s="60"/>
      <c r="K262" s="60"/>
    </row>
    <row r="263" spans="1:11" ht="51" hidden="1" customHeight="1" x14ac:dyDescent="0.25">
      <c r="B263" s="33"/>
      <c r="C263" s="33" t="s">
        <v>140</v>
      </c>
      <c r="D263" s="33" t="s">
        <v>141</v>
      </c>
      <c r="E263" s="25" t="s">
        <v>142</v>
      </c>
      <c r="F263" s="67"/>
      <c r="G263" s="74"/>
      <c r="H263" s="60">
        <f t="shared" si="14"/>
        <v>0</v>
      </c>
      <c r="I263" s="60"/>
      <c r="J263" s="60"/>
      <c r="K263" s="60"/>
    </row>
    <row r="264" spans="1:11" ht="61.5" hidden="1" customHeight="1" x14ac:dyDescent="0.25">
      <c r="B264" s="33"/>
      <c r="C264" s="33"/>
      <c r="D264" s="33"/>
      <c r="E264" s="25"/>
      <c r="F264" s="127"/>
      <c r="G264" s="128"/>
      <c r="H264" s="56"/>
      <c r="I264" s="56"/>
      <c r="J264" s="56"/>
      <c r="K264" s="56"/>
    </row>
    <row r="265" spans="1:11" ht="71.25" hidden="1" customHeight="1" x14ac:dyDescent="0.25">
      <c r="B265" s="49"/>
      <c r="C265" s="33"/>
      <c r="D265" s="33"/>
      <c r="E265" s="25"/>
      <c r="F265" s="67"/>
      <c r="G265" s="74"/>
      <c r="H265" s="60"/>
      <c r="I265" s="60"/>
      <c r="J265" s="60"/>
      <c r="K265" s="60"/>
    </row>
    <row r="266" spans="1:11" s="8" customFormat="1" ht="31.9" customHeight="1" x14ac:dyDescent="0.2">
      <c r="A266" s="7"/>
      <c r="B266" s="33"/>
      <c r="C266" s="96"/>
      <c r="D266" s="96"/>
      <c r="E266" s="107" t="s">
        <v>10</v>
      </c>
      <c r="F266" s="99"/>
      <c r="G266" s="113"/>
      <c r="H266" s="111">
        <f>I266+J266</f>
        <v>663530</v>
      </c>
      <c r="I266" s="111">
        <f>I258+I252</f>
        <v>663530</v>
      </c>
      <c r="J266" s="111">
        <f>J258+J252+J264</f>
        <v>0</v>
      </c>
      <c r="K266" s="111">
        <f>K258+K252+K264</f>
        <v>0</v>
      </c>
    </row>
    <row r="267" spans="1:11" ht="48.75" hidden="1" customHeight="1" x14ac:dyDescent="0.2">
      <c r="B267" s="33" t="s">
        <v>169</v>
      </c>
      <c r="C267" s="114"/>
      <c r="D267" s="114"/>
      <c r="E267" s="100" t="s">
        <v>226</v>
      </c>
      <c r="F267" s="32"/>
      <c r="G267" s="55"/>
      <c r="H267" s="56"/>
      <c r="I267" s="56"/>
      <c r="J267" s="56"/>
      <c r="K267" s="56"/>
    </row>
    <row r="268" spans="1:11" ht="53.25" hidden="1" customHeight="1" x14ac:dyDescent="0.25">
      <c r="B268" s="57" t="s">
        <v>172</v>
      </c>
      <c r="C268" s="33"/>
      <c r="D268" s="33"/>
      <c r="E268" s="78" t="s">
        <v>226</v>
      </c>
      <c r="F268" s="32"/>
      <c r="G268" s="55"/>
      <c r="H268" s="56"/>
      <c r="I268" s="56"/>
      <c r="J268" s="56"/>
      <c r="K268" s="56"/>
    </row>
    <row r="269" spans="1:11" ht="61.9" hidden="1" customHeight="1" x14ac:dyDescent="0.2">
      <c r="B269" s="57" t="s">
        <v>277</v>
      </c>
      <c r="C269" s="57" t="s">
        <v>7</v>
      </c>
      <c r="D269" s="57" t="s">
        <v>8</v>
      </c>
      <c r="E269" s="58" t="s">
        <v>9</v>
      </c>
      <c r="F269" s="32" t="s">
        <v>170</v>
      </c>
      <c r="G269" s="59" t="s">
        <v>171</v>
      </c>
      <c r="H269" s="146">
        <f>I269+J269</f>
        <v>0</v>
      </c>
      <c r="I269" s="146"/>
      <c r="J269" s="56">
        <f>J271</f>
        <v>0</v>
      </c>
      <c r="K269" s="56">
        <f>K271</f>
        <v>0</v>
      </c>
    </row>
    <row r="270" spans="1:11" ht="94.15" hidden="1" customHeight="1" x14ac:dyDescent="0.25">
      <c r="B270" s="57"/>
      <c r="C270" s="57" t="s">
        <v>270</v>
      </c>
      <c r="D270" s="133" t="s">
        <v>271</v>
      </c>
      <c r="E270" s="120" t="s">
        <v>274</v>
      </c>
      <c r="F270" s="32" t="s">
        <v>334</v>
      </c>
      <c r="G270" s="59" t="s">
        <v>149</v>
      </c>
      <c r="H270" s="56">
        <f>I270+J270</f>
        <v>0</v>
      </c>
      <c r="I270" s="60"/>
      <c r="J270" s="56"/>
      <c r="K270" s="56"/>
    </row>
    <row r="271" spans="1:11" ht="34.9" hidden="1" customHeight="1" x14ac:dyDescent="0.2">
      <c r="B271" s="49"/>
      <c r="C271" s="57"/>
      <c r="D271" s="57"/>
      <c r="E271" s="58"/>
      <c r="F271" s="24"/>
      <c r="G271" s="55"/>
      <c r="H271" s="60">
        <f>I271+J271</f>
        <v>0</v>
      </c>
      <c r="I271" s="60"/>
      <c r="J271" s="56"/>
      <c r="K271" s="56"/>
    </row>
    <row r="272" spans="1:11" ht="34.5" hidden="1" customHeight="1" x14ac:dyDescent="0.2">
      <c r="B272" s="64" t="s">
        <v>2</v>
      </c>
      <c r="C272" s="160"/>
      <c r="D272" s="96"/>
      <c r="E272" s="107" t="s">
        <v>10</v>
      </c>
      <c r="F272" s="99"/>
      <c r="G272" s="113"/>
      <c r="H272" s="145">
        <f>H269+H270</f>
        <v>0</v>
      </c>
      <c r="I272" s="145">
        <f>I269+I270</f>
        <v>0</v>
      </c>
      <c r="J272" s="145">
        <f>J269+J270</f>
        <v>0</v>
      </c>
      <c r="K272" s="145">
        <f>K269+K270</f>
        <v>0</v>
      </c>
    </row>
    <row r="273" spans="1:11" s="8" customFormat="1" ht="32.450000000000003" customHeight="1" x14ac:dyDescent="0.35">
      <c r="A273" s="7"/>
      <c r="B273" s="161"/>
      <c r="C273" s="162" t="s">
        <v>2</v>
      </c>
      <c r="D273" s="39" t="s">
        <v>2</v>
      </c>
      <c r="E273" s="115" t="s">
        <v>6</v>
      </c>
      <c r="F273" s="32" t="s">
        <v>2</v>
      </c>
      <c r="G273" s="39" t="s">
        <v>2</v>
      </c>
      <c r="H273" s="144">
        <f>I273+J273</f>
        <v>71929736.680000007</v>
      </c>
      <c r="I273" s="144">
        <f>I266+I249+I238+I155+I115+I42+I24+I272+I127</f>
        <v>64363534</v>
      </c>
      <c r="J273" s="144">
        <f>J266+J249+J238+J155+J115+J42+J24+J272+J127</f>
        <v>7566202.6799999997</v>
      </c>
      <c r="K273" s="144">
        <f>K266+K249+K238+K155+K115+K42+K24+K272+K127</f>
        <v>7259871.7000000002</v>
      </c>
    </row>
    <row r="274" spans="1:11" s="116" customFormat="1" ht="22.15" customHeight="1" x14ac:dyDescent="0.35">
      <c r="A274" s="2"/>
      <c r="B274" s="5"/>
      <c r="C274" s="86"/>
      <c r="D274" s="86"/>
      <c r="E274" s="86"/>
      <c r="F274" s="86"/>
      <c r="G274" s="86"/>
      <c r="H274" s="86"/>
      <c r="I274" s="86"/>
      <c r="J274" s="85"/>
      <c r="K274" s="86"/>
    </row>
    <row r="275" spans="1:11" ht="26.25" hidden="1" x14ac:dyDescent="0.2">
      <c r="B275" s="150"/>
    </row>
    <row r="276" spans="1:11" s="151" customFormat="1" ht="38.450000000000003" customHeight="1" x14ac:dyDescent="0.4">
      <c r="A276" s="149"/>
      <c r="B276" s="5"/>
      <c r="C276" s="163"/>
      <c r="D276" s="164" t="s">
        <v>415</v>
      </c>
      <c r="E276" s="165"/>
      <c r="F276" s="166"/>
      <c r="G276" s="166"/>
      <c r="H276" s="166"/>
      <c r="I276" s="166"/>
      <c r="J276" s="166" t="s">
        <v>414</v>
      </c>
      <c r="K276" s="150"/>
    </row>
    <row r="277" spans="1:11" ht="20.25" x14ac:dyDescent="0.3">
      <c r="C277" s="117"/>
      <c r="D277" s="118"/>
      <c r="E277" s="118"/>
      <c r="F277" s="117"/>
      <c r="G277" s="117"/>
      <c r="H277" s="117"/>
    </row>
  </sheetData>
  <mergeCells count="14">
    <mergeCell ref="B2:K2"/>
    <mergeCell ref="B4:C4"/>
    <mergeCell ref="H1:K1"/>
    <mergeCell ref="H6:H7"/>
    <mergeCell ref="I6:I7"/>
    <mergeCell ref="J6:K6"/>
    <mergeCell ref="G6:G7"/>
    <mergeCell ref="F6:F7"/>
    <mergeCell ref="B3:K3"/>
    <mergeCell ref="E6:E7"/>
    <mergeCell ref="D6:D7"/>
    <mergeCell ref="C6:C7"/>
    <mergeCell ref="B5:C5"/>
    <mergeCell ref="B6:B7"/>
  </mergeCells>
  <phoneticPr fontId="12" type="noConversion"/>
  <printOptions horizontalCentered="1"/>
  <pageMargins left="0.19685039370078741" right="0.19685039370078741" top="1.5748031496062993" bottom="0.39370078740157483" header="0.35433070866141736" footer="0.19685039370078741"/>
  <pageSetup paperSize="9" scale="57" fitToHeight="15" orientation="landscape" blackAndWhite="1" r:id="rId1"/>
  <headerFooter differentFirst="1">
    <oddFooter>&amp;C&amp;P</oddFooter>
  </headerFooter>
  <rowBreaks count="1" manualBreakCount="1">
    <brk id="263" min="1"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89E0657-8E9B-4098-9FBF-96B7E070E687}">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acedc1b3-a6a6-4744-bb8f-c9b717f8a9c9"/>
    <ds:schemaRef ds:uri="http://purl.org/dc/term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дод.7</vt:lpstr>
      <vt:lpstr>дод.7!Заголовки_для_печати</vt:lpstr>
      <vt:lpstr>дод.7!Область_печати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2021-03-18T13:12:55Z</cp:lastPrinted>
  <dcterms:created xsi:type="dcterms:W3CDTF">2014-01-17T10:52:16Z</dcterms:created>
  <dcterms:modified xsi:type="dcterms:W3CDTF">2021-03-23T15:02:03Z</dcterms:modified>
</cp:coreProperties>
</file>